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sshih520/Dropbox/北九州吹連/2025/ダウンロードファイル/アンコン/作成途中/"/>
    </mc:Choice>
  </mc:AlternateContent>
  <xr:revisionPtr revIDLastSave="0" documentId="13_ncr:1_{08B01FD3-06FA-204D-95A2-107D147C618C}" xr6:coauthVersionLast="47" xr6:coauthVersionMax="47" xr10:uidLastSave="{00000000-0000-0000-0000-000000000000}"/>
  <workbookProtection workbookAlgorithmName="SHA-512" workbookHashValue="aMoDdAq042qfXtvNC1qH4qm9aWk2HM1IWmkoDkIItxL0sthHSFy3p9JopSZm3Yf7/UGsvQxWUlRxu9ZM+kLZUw==" workbookSaltValue="hWeAAtscg57GwzqX2kl0AQ==" workbookSpinCount="100000" lockStructure="1"/>
  <bookViews>
    <workbookView xWindow="600" yWindow="1000" windowWidth="33000" windowHeight="21660" xr2:uid="{B5FDD6CF-62D8-3345-BFBE-BA61DAE2909B}"/>
  </bookViews>
  <sheets>
    <sheet name="参加申込書" sheetId="7" r:id="rId1"/>
    <sheet name="団体情報" sheetId="9" r:id="rId2"/>
    <sheet name="演奏情報" sheetId="4" r:id="rId3"/>
    <sheet name="演奏情報(打楽器)" sheetId="13" r:id="rId4"/>
    <sheet name="入場券情報" sheetId="10" r:id="rId5"/>
    <sheet name="印刷(参加申込書)" sheetId="12" r:id="rId6"/>
    <sheet name="印刷(参加申込書・打楽器)" sheetId="14" r:id="rId7"/>
    <sheet name="印刷(演奏利用明細書)" sheetId="2" r:id="rId8"/>
    <sheet name="印刷(アナウンス原稿)" sheetId="11" r:id="rId9"/>
    <sheet name="手書き用(演奏利用明細書)" sheetId="6" r:id="rId10"/>
    <sheet name="基本情報" sheetId="5" state="hidden" r:id="rId11"/>
    <sheet name="プログラム原稿" sheetId="15" state="hidden" r:id="rId12"/>
  </sheets>
  <definedNames>
    <definedName name="_xlnm.Print_Area" localSheetId="8">'印刷(アナウンス原稿)'!$C$7:$G$20</definedName>
    <definedName name="_xlnm.Print_Area" localSheetId="7">'印刷(演奏利用明細書)'!$E$7:$AS$42</definedName>
    <definedName name="_xlnm.Print_Area" localSheetId="6">'印刷(参加申込書・打楽器)'!$C$7:$F$51</definedName>
    <definedName name="_xlnm.Print_Area" localSheetId="5">'印刷(参加申込書)'!$C$7:$O$46</definedName>
    <definedName name="_xlnm.Print_Area" localSheetId="9">'手書き用(演奏利用明細書)'!$E$7:$AS$42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1" l="1"/>
  <c r="E16" i="11"/>
  <c r="D12" i="12"/>
  <c r="D11" i="12"/>
  <c r="H16" i="4"/>
  <c r="E24" i="12" s="1"/>
  <c r="Q24" i="12" s="1"/>
  <c r="I2" i="15"/>
  <c r="J2" i="15"/>
  <c r="K2" i="15"/>
  <c r="L2" i="15"/>
  <c r="M2" i="15"/>
  <c r="H2" i="15"/>
  <c r="D20" i="11"/>
  <c r="G2" i="15"/>
  <c r="F2" i="15"/>
  <c r="E2" i="15"/>
  <c r="B2" i="15"/>
  <c r="E14" i="11" l="1"/>
  <c r="E13" i="11"/>
  <c r="J29" i="12" l="1"/>
  <c r="M29" i="12"/>
  <c r="H9" i="10" l="1"/>
  <c r="C28" i="5" l="1"/>
  <c r="E37" i="12"/>
  <c r="E36" i="12"/>
  <c r="E35" i="12"/>
  <c r="E17" i="12"/>
  <c r="E15" i="12"/>
  <c r="C7" i="14"/>
  <c r="D9" i="14"/>
  <c r="D10" i="12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B2" i="14" l="1"/>
  <c r="C29" i="12"/>
  <c r="B2" i="13"/>
  <c r="C24" i="5"/>
  <c r="D2" i="15" s="1"/>
  <c r="B24" i="5"/>
  <c r="C2" i="15" s="1"/>
  <c r="C25" i="5" l="1"/>
  <c r="C26" i="5"/>
  <c r="C27" i="5" s="1"/>
  <c r="B26" i="5"/>
  <c r="B25" i="5"/>
  <c r="E33" i="4"/>
  <c r="F34" i="4"/>
  <c r="F35" i="4"/>
  <c r="F36" i="4"/>
  <c r="F37" i="4"/>
  <c r="F38" i="4"/>
  <c r="F39" i="4"/>
  <c r="F33" i="4"/>
  <c r="G34" i="4"/>
  <c r="G35" i="4"/>
  <c r="G36" i="4"/>
  <c r="G37" i="4"/>
  <c r="G38" i="4"/>
  <c r="G39" i="4"/>
  <c r="G33" i="4"/>
  <c r="N23" i="12"/>
  <c r="L23" i="12"/>
  <c r="N22" i="12"/>
  <c r="L22" i="12"/>
  <c r="N21" i="12"/>
  <c r="L21" i="12"/>
  <c r="N20" i="12"/>
  <c r="L20" i="12"/>
  <c r="N19" i="12"/>
  <c r="L19" i="12"/>
  <c r="N18" i="12"/>
  <c r="L18" i="12"/>
  <c r="N16" i="12"/>
  <c r="L16" i="12"/>
  <c r="J26" i="12"/>
  <c r="J25" i="12"/>
  <c r="E8" i="11"/>
  <c r="G38" i="12"/>
  <c r="G39" i="12"/>
  <c r="E39" i="12"/>
  <c r="C29" i="5" l="1"/>
  <c r="H8" i="10"/>
  <c r="J8" i="10" s="1"/>
  <c r="S29" i="12" s="1"/>
  <c r="D25" i="5"/>
  <c r="E40" i="12"/>
  <c r="I34" i="12"/>
  <c r="L32" i="12"/>
  <c r="L31" i="12"/>
  <c r="L30" i="12"/>
  <c r="E27" i="12"/>
  <c r="J27" i="12"/>
  <c r="E26" i="12"/>
  <c r="E25" i="12"/>
  <c r="E19" i="12"/>
  <c r="E20" i="12"/>
  <c r="E21" i="12"/>
  <c r="E22" i="12"/>
  <c r="E23" i="12"/>
  <c r="E18" i="12"/>
  <c r="C7" i="12"/>
  <c r="D2" i="6"/>
  <c r="C7" i="11"/>
  <c r="B3" i="7"/>
  <c r="B2" i="9"/>
  <c r="B2" i="4"/>
  <c r="B2" i="10"/>
  <c r="B2" i="12"/>
  <c r="D2" i="2"/>
  <c r="B2" i="11"/>
  <c r="E10" i="11"/>
  <c r="E9" i="11"/>
  <c r="E17" i="11"/>
  <c r="E18" i="11"/>
  <c r="H33" i="4"/>
  <c r="H35" i="4"/>
  <c r="H36" i="4"/>
  <c r="H37" i="4"/>
  <c r="H38" i="4"/>
  <c r="H39" i="4"/>
  <c r="H34" i="4"/>
  <c r="C29" i="4"/>
  <c r="E32" i="4" s="1"/>
  <c r="D26" i="5" l="1"/>
  <c r="E13" i="12" s="1"/>
  <c r="E11" i="11"/>
  <c r="C32" i="4"/>
  <c r="E35" i="4"/>
  <c r="C35" i="4" s="1"/>
  <c r="E36" i="4"/>
  <c r="C36" i="4" s="1"/>
  <c r="E37" i="4"/>
  <c r="C37" i="4" s="1"/>
  <c r="E38" i="4"/>
  <c r="C38" i="4" s="1"/>
  <c r="E39" i="4"/>
  <c r="C39" i="4" s="1"/>
  <c r="E34" i="4"/>
  <c r="C34" i="4" s="1"/>
  <c r="D9" i="13" l="1"/>
  <c r="E12" i="11"/>
  <c r="H32" i="4"/>
  <c r="F32" i="4"/>
  <c r="C33" i="4"/>
  <c r="M4" i="5"/>
  <c r="M5" i="5"/>
  <c r="M6" i="5"/>
  <c r="M3" i="5"/>
  <c r="E22" i="6"/>
  <c r="E24" i="6" s="1"/>
  <c r="E26" i="6" s="1"/>
  <c r="H15" i="6"/>
  <c r="H13" i="6"/>
  <c r="M10" i="6"/>
  <c r="G10" i="6"/>
  <c r="I8" i="6"/>
  <c r="E28" i="6" l="1"/>
  <c r="E30" i="6" s="1"/>
  <c r="E32" i="6" s="1"/>
  <c r="E34" i="6" s="1"/>
  <c r="E36" i="6" s="1"/>
  <c r="E38" i="6" s="1"/>
  <c r="A20" i="6"/>
  <c r="A22" i="6" s="1"/>
  <c r="A24" i="6" s="1"/>
  <c r="A26" i="6" l="1"/>
  <c r="A28" i="6" l="1"/>
  <c r="A30" i="6" l="1"/>
  <c r="A32" i="6" l="1"/>
  <c r="A34" i="6" l="1"/>
  <c r="A36" i="6" l="1"/>
  <c r="A38" i="6" l="1"/>
  <c r="A20" i="2" l="1"/>
  <c r="A22" i="2" s="1"/>
  <c r="E20" i="2" l="1"/>
  <c r="E22" i="2" s="1"/>
  <c r="E24" i="2" s="1"/>
  <c r="E26" i="2" s="1"/>
  <c r="E28" i="2" s="1"/>
  <c r="E30" i="2" s="1"/>
  <c r="E32" i="2" s="1"/>
  <c r="E34" i="2" s="1"/>
  <c r="E36" i="2" s="1"/>
  <c r="E38" i="2" s="1"/>
  <c r="A24" i="2" l="1"/>
  <c r="B38" i="4"/>
  <c r="D23" i="5"/>
  <c r="J13" i="6" s="1"/>
  <c r="H15" i="2"/>
  <c r="H13" i="2"/>
  <c r="M10" i="2"/>
  <c r="I8" i="2"/>
  <c r="G10" i="2"/>
  <c r="A64" i="5"/>
  <c r="D64" i="5" s="1"/>
  <c r="F61" i="5"/>
  <c r="D61" i="5"/>
  <c r="C61" i="5"/>
  <c r="A61" i="5"/>
  <c r="F60" i="5"/>
  <c r="D60" i="5" s="1"/>
  <c r="C60" i="5"/>
  <c r="A60" i="5" s="1"/>
  <c r="F59" i="5"/>
  <c r="D59" i="5" s="1"/>
  <c r="C59" i="5"/>
  <c r="A59" i="5" s="1"/>
  <c r="C56" i="5"/>
  <c r="B56" i="5"/>
  <c r="A54" i="5"/>
  <c r="D54" i="5" s="1"/>
  <c r="A53" i="5"/>
  <c r="D53" i="5" s="1"/>
  <c r="A50" i="5"/>
  <c r="A49" i="5"/>
  <c r="E49" i="5" s="1"/>
  <c r="A46" i="5"/>
  <c r="A45" i="5"/>
  <c r="D45" i="5" s="1"/>
  <c r="A44" i="5"/>
  <c r="A41" i="5"/>
  <c r="A35" i="5"/>
  <c r="D35" i="5" s="1"/>
  <c r="J13" i="2" l="1"/>
  <c r="B39" i="4"/>
  <c r="B12" i="2"/>
  <c r="B13" i="2"/>
  <c r="B34" i="4"/>
  <c r="B35" i="4"/>
  <c r="B37" i="4"/>
  <c r="A26" i="2"/>
  <c r="B36" i="4"/>
  <c r="B32" i="4"/>
  <c r="B33" i="4"/>
  <c r="C53" i="5"/>
  <c r="B45" i="5"/>
  <c r="C45" i="5"/>
  <c r="C49" i="5"/>
  <c r="D49" i="5"/>
  <c r="E45" i="5"/>
  <c r="B49" i="5"/>
  <c r="F49" i="5"/>
  <c r="B53" i="5"/>
  <c r="A55" i="5"/>
  <c r="F45" i="5"/>
  <c r="B50" i="5"/>
  <c r="C50" i="5" s="1"/>
  <c r="B44" i="5"/>
  <c r="C44" i="5" s="1"/>
  <c r="B35" i="5"/>
  <c r="C35" i="5"/>
  <c r="B54" i="5"/>
  <c r="C54" i="5"/>
  <c r="B64" i="5"/>
  <c r="C64" i="5"/>
  <c r="B31" i="4" l="1"/>
  <c r="A28" i="2"/>
  <c r="D50" i="5"/>
  <c r="F50" i="5" s="1"/>
  <c r="D44" i="5"/>
  <c r="F44" i="5" s="1"/>
  <c r="B11" i="2" l="1"/>
  <c r="A30" i="2"/>
  <c r="E44" i="5"/>
  <c r="E50" i="5"/>
  <c r="F20" i="2" l="1"/>
  <c r="F26" i="2"/>
  <c r="Y26" i="2" s="1"/>
  <c r="F24" i="2"/>
  <c r="Y24" i="2" s="1"/>
  <c r="F32" i="2"/>
  <c r="Y32" i="2" s="1"/>
  <c r="F30" i="2"/>
  <c r="Y30" i="2" s="1"/>
  <c r="F28" i="2"/>
  <c r="Y28" i="2" s="1"/>
  <c r="F38" i="2"/>
  <c r="Y38" i="2" s="1"/>
  <c r="F22" i="2"/>
  <c r="Y22" i="2" s="1"/>
  <c r="F36" i="2"/>
  <c r="Y36" i="2" s="1"/>
  <c r="F34" i="2"/>
  <c r="Y34" i="2" s="1"/>
  <c r="A32" i="2"/>
  <c r="V26" i="2" l="1"/>
  <c r="Y20" i="2"/>
  <c r="P20" i="2"/>
  <c r="V24" i="2"/>
  <c r="F23" i="2"/>
  <c r="P23" i="2"/>
  <c r="P22" i="2"/>
  <c r="F31" i="2"/>
  <c r="P31" i="2"/>
  <c r="P30" i="2"/>
  <c r="F33" i="2"/>
  <c r="P33" i="2"/>
  <c r="P32" i="2"/>
  <c r="F37" i="2"/>
  <c r="P37" i="2"/>
  <c r="P36" i="2"/>
  <c r="F29" i="2"/>
  <c r="P28" i="2"/>
  <c r="P29" i="2"/>
  <c r="V30" i="2"/>
  <c r="F25" i="2"/>
  <c r="P25" i="2"/>
  <c r="P24" i="2"/>
  <c r="F39" i="2"/>
  <c r="P39" i="2"/>
  <c r="P38" i="2"/>
  <c r="V28" i="2"/>
  <c r="V22" i="2"/>
  <c r="F35" i="2"/>
  <c r="P34" i="2"/>
  <c r="P35" i="2"/>
  <c r="F27" i="2"/>
  <c r="P27" i="2"/>
  <c r="P26" i="2"/>
  <c r="F21" i="2"/>
  <c r="P21" i="2"/>
  <c r="V32" i="2"/>
  <c r="V20" i="2"/>
  <c r="AA20" i="2"/>
  <c r="AA24" i="2"/>
  <c r="AA22" i="2"/>
  <c r="AA26" i="2"/>
  <c r="AA28" i="2"/>
  <c r="AA30" i="2"/>
  <c r="A34" i="2"/>
  <c r="V34" i="2" l="1"/>
  <c r="AA32" i="2"/>
  <c r="A36" i="2"/>
  <c r="V36" i="2" l="1"/>
  <c r="AA34" i="2"/>
  <c r="A38" i="2"/>
  <c r="V38" i="2" l="1"/>
  <c r="AA36" i="2"/>
  <c r="AA38" i="2" l="1"/>
</calcChain>
</file>

<file path=xl/sharedStrings.xml><?xml version="1.0" encoding="utf-8"?>
<sst xmlns="http://schemas.openxmlformats.org/spreadsheetml/2006/main" count="710" uniqueCount="397">
  <si>
    <t>利用方法</t>
    <rPh sb="0" eb="4">
      <t xml:space="preserve">リヨウホウホウ </t>
    </rPh>
    <phoneticPr fontId="1"/>
  </si>
  <si>
    <t>作(編)曲者</t>
    <rPh sb="0" eb="6">
      <t xml:space="preserve">サッキョクシャ </t>
    </rPh>
    <phoneticPr fontId="1"/>
  </si>
  <si>
    <t>1.原詞</t>
    <rPh sb="2" eb="4">
      <t xml:space="preserve">ゲンシ </t>
    </rPh>
    <phoneticPr fontId="1"/>
  </si>
  <si>
    <t>2.訳詞</t>
    <rPh sb="2" eb="4">
      <t xml:space="preserve">ヤクシ </t>
    </rPh>
    <phoneticPr fontId="1"/>
  </si>
  <si>
    <t>3器楽のみ</t>
    <rPh sb="1" eb="3">
      <t xml:space="preserve">キガクノミ </t>
    </rPh>
    <phoneticPr fontId="1"/>
  </si>
  <si>
    <t>演奏・歌唱者(団体)名</t>
    <rPh sb="0" eb="2">
      <t xml:space="preserve">エンソウ </t>
    </rPh>
    <rPh sb="3" eb="6">
      <t xml:space="preserve">カショウシャ </t>
    </rPh>
    <rPh sb="7" eb="9">
      <t xml:space="preserve">ダンタイ </t>
    </rPh>
    <rPh sb="10" eb="11">
      <t xml:space="preserve">メイ </t>
    </rPh>
    <phoneticPr fontId="1"/>
  </si>
  <si>
    <t>(CD・テープのプロ歌手名)</t>
    <rPh sb="10" eb="13">
      <t xml:space="preserve">カシュメイ </t>
    </rPh>
    <phoneticPr fontId="1"/>
  </si>
  <si>
    <t>演奏</t>
    <rPh sb="0" eb="2">
      <t xml:space="preserve">エンソウ </t>
    </rPh>
    <phoneticPr fontId="1"/>
  </si>
  <si>
    <t>時間</t>
    <rPh sb="0" eb="2">
      <t xml:space="preserve">ジカｎ </t>
    </rPh>
    <phoneticPr fontId="1"/>
  </si>
  <si>
    <t>回数</t>
    <rPh sb="0" eb="2">
      <t xml:space="preserve">カイスウ </t>
    </rPh>
    <phoneticPr fontId="1"/>
  </si>
  <si>
    <t>みなし</t>
    <phoneticPr fontId="1"/>
  </si>
  <si>
    <t>曲数</t>
    <rPh sb="0" eb="2">
      <t xml:space="preserve">キョクスウ </t>
    </rPh>
    <phoneticPr fontId="1"/>
  </si>
  <si>
    <t>(作品バリュー)</t>
    <rPh sb="1" eb="3">
      <t xml:space="preserve">サクヒｎ </t>
    </rPh>
    <phoneticPr fontId="1"/>
  </si>
  <si>
    <t>S</t>
    <phoneticPr fontId="1"/>
  </si>
  <si>
    <t>作品コード</t>
    <rPh sb="0" eb="2">
      <t xml:space="preserve">サクヒンコード </t>
    </rPh>
    <phoneticPr fontId="1"/>
  </si>
  <si>
    <t>分</t>
    <rPh sb="0" eb="1">
      <t xml:space="preserve">フｎ </t>
    </rPh>
    <phoneticPr fontId="1"/>
  </si>
  <si>
    <t>回</t>
    <rPh sb="0" eb="1">
      <t xml:space="preserve">カイ </t>
    </rPh>
    <phoneticPr fontId="1"/>
  </si>
  <si>
    <t>催物名</t>
    <rPh sb="2" eb="3">
      <t xml:space="preserve">メイ </t>
    </rPh>
    <phoneticPr fontId="1"/>
  </si>
  <si>
    <t>会場名</t>
    <rPh sb="0" eb="3">
      <t xml:space="preserve">カイジョウメイ </t>
    </rPh>
    <phoneticPr fontId="1"/>
  </si>
  <si>
    <t>提出日</t>
    <rPh sb="0" eb="3">
      <t xml:space="preserve">テイシュツビ </t>
    </rPh>
    <phoneticPr fontId="1"/>
  </si>
  <si>
    <t>公演回数</t>
    <rPh sb="2" eb="4">
      <t xml:space="preserve">コウエンカイスウ </t>
    </rPh>
    <phoneticPr fontId="1"/>
  </si>
  <si>
    <t>公演所要時間</t>
    <rPh sb="0" eb="1">
      <t xml:space="preserve">コウエンショヨウジカｎ </t>
    </rPh>
    <phoneticPr fontId="1"/>
  </si>
  <si>
    <t>会場の定員数</t>
    <rPh sb="0" eb="2">
      <t xml:space="preserve">カイジョウノ </t>
    </rPh>
    <rPh sb="3" eb="6">
      <t xml:space="preserve">テイインスウ </t>
    </rPh>
    <phoneticPr fontId="1"/>
  </si>
  <si>
    <t>名</t>
    <rPh sb="0" eb="1">
      <t xml:space="preserve">メイ </t>
    </rPh>
    <phoneticPr fontId="1"/>
  </si>
  <si>
    <t>平均入場料</t>
    <rPh sb="0" eb="5">
      <t xml:space="preserve">ヘイキンニュウジョウリョウ </t>
    </rPh>
    <phoneticPr fontId="1"/>
  </si>
  <si>
    <t>レコード</t>
    <phoneticPr fontId="1"/>
  </si>
  <si>
    <t>適</t>
    <rPh sb="0" eb="1">
      <t xml:space="preserve">テキ </t>
    </rPh>
    <phoneticPr fontId="1"/>
  </si>
  <si>
    <t>北九州吹奏楽連盟</t>
    <rPh sb="0" eb="8">
      <t xml:space="preserve">キタキュウシュウスイソウガクレンメイ </t>
    </rPh>
    <phoneticPr fontId="1"/>
  </si>
  <si>
    <t>日間</t>
    <rPh sb="0" eb="2">
      <t xml:space="preserve">ニチカｎ </t>
    </rPh>
    <phoneticPr fontId="1"/>
  </si>
  <si>
    <t>使　用　料</t>
    <rPh sb="0" eb="5">
      <t xml:space="preserve">シヨウリョウ </t>
    </rPh>
    <phoneticPr fontId="1"/>
  </si>
  <si>
    <t>No.</t>
    <phoneticPr fontId="1"/>
  </si>
  <si>
    <t>演　奏　利　用　明　細　書</t>
    <rPh sb="0" eb="13">
      <t xml:space="preserve">エンソウリヨウメイサイショ </t>
    </rPh>
    <phoneticPr fontId="1"/>
  </si>
  <si>
    <t>小計</t>
    <rPh sb="0" eb="2">
      <t xml:space="preserve">ショウケイ </t>
    </rPh>
    <phoneticPr fontId="1"/>
  </si>
  <si>
    <t>消費税相当額</t>
    <rPh sb="0" eb="3">
      <t xml:space="preserve">ショウヒゼイ </t>
    </rPh>
    <rPh sb="3" eb="6">
      <t xml:space="preserve">ソウトウガク </t>
    </rPh>
    <phoneticPr fontId="1"/>
  </si>
  <si>
    <t>合計</t>
    <rPh sb="0" eb="2">
      <t xml:space="preserve">ゴウケイ </t>
    </rPh>
    <phoneticPr fontId="1"/>
  </si>
  <si>
    <t>請求書番号</t>
    <rPh sb="0" eb="5">
      <t xml:space="preserve">セイキュウショバンゴウ </t>
    </rPh>
    <phoneticPr fontId="1"/>
  </si>
  <si>
    <t>請求日</t>
    <rPh sb="0" eb="3">
      <t xml:space="preserve">セイキュウビ </t>
    </rPh>
    <phoneticPr fontId="1"/>
  </si>
  <si>
    <t>種　　目
規定区分</t>
    <rPh sb="0" eb="4">
      <t xml:space="preserve">シュモク </t>
    </rPh>
    <rPh sb="5" eb="7">
      <t xml:space="preserve">キテイ </t>
    </rPh>
    <rPh sb="7" eb="9">
      <t xml:space="preserve">クブｎ </t>
    </rPh>
    <phoneticPr fontId="1"/>
  </si>
  <si>
    <t>N・M･･･当協会管理外　P・D…著作権消滅</t>
    <rPh sb="6" eb="9">
      <t xml:space="preserve">トウキョウカイ </t>
    </rPh>
    <rPh sb="9" eb="12">
      <t xml:space="preserve">カンリガイ </t>
    </rPh>
    <rPh sb="17" eb="22">
      <t xml:space="preserve">チョサクケンショウメツ </t>
    </rPh>
    <phoneticPr fontId="1"/>
  </si>
  <si>
    <t>※メドレー、又は組曲を抜粋して利用する場合は
　1曲ごとにご記入ください。</t>
    <rPh sb="6" eb="7">
      <t xml:space="preserve">マタハ </t>
    </rPh>
    <rPh sb="8" eb="10">
      <t xml:space="preserve">クミキョクヲ </t>
    </rPh>
    <rPh sb="11" eb="13">
      <t xml:space="preserve">バッスイシテ </t>
    </rPh>
    <rPh sb="15" eb="17">
      <t xml:space="preserve">リヨウスルバアイハ </t>
    </rPh>
    <rPh sb="25" eb="26">
      <t xml:space="preserve">キョクゴトニ </t>
    </rPh>
    <phoneticPr fontId="1"/>
  </si>
  <si>
    <t>作(訳)詞者</t>
    <rPh sb="4" eb="6">
      <t xml:space="preserve">サクシシャ </t>
    </rPh>
    <phoneticPr fontId="1"/>
  </si>
  <si>
    <t>開催日</t>
    <rPh sb="0" eb="3">
      <t xml:space="preserve">カイサイビ </t>
    </rPh>
    <phoneticPr fontId="1"/>
  </si>
  <si>
    <t>お申込者名</t>
    <rPh sb="4" eb="5">
      <t xml:space="preserve">メイ </t>
    </rPh>
    <phoneticPr fontId="1"/>
  </si>
  <si>
    <t>Ａ</t>
    <phoneticPr fontId="1"/>
  </si>
  <si>
    <t>フリガナ</t>
  </si>
  <si>
    <t>キタキュウシュウスイソウガクレンメイ</t>
  </si>
  <si>
    <t>イバタ　トヨミ</t>
  </si>
  <si>
    <t>800-0063</t>
  </si>
  <si>
    <t>〒</t>
  </si>
  <si>
    <t>キタキュウシュウシモジクミドリガオカ</t>
  </si>
  <si>
    <t>093-381-4838</t>
  </si>
  <si>
    <t>TEL</t>
  </si>
  <si>
    <t>FAX</t>
  </si>
  <si>
    <t>tsuchi4n@kita9-ba.jp</t>
  </si>
  <si>
    <t>E-Mail</t>
  </si>
  <si>
    <t>090-1340-5364</t>
  </si>
  <si>
    <t>①</t>
  </si>
  <si>
    <t>②</t>
  </si>
  <si>
    <t>③</t>
  </si>
  <si>
    <t>④</t>
  </si>
  <si>
    <t>⑤</t>
  </si>
  <si>
    <t>⑥</t>
  </si>
  <si>
    <t>申込</t>
  </si>
  <si>
    <t>申込者情報</t>
  </si>
  <si>
    <t>団体名</t>
  </si>
  <si>
    <t>北九州吹奏楽連盟</t>
  </si>
  <si>
    <t>代表者名</t>
  </si>
  <si>
    <t>井端　豊実</t>
  </si>
  <si>
    <t>住所</t>
  </si>
  <si>
    <t>北九州市門司区緑ヶ丘6-1　緑丘中学校内</t>
  </si>
  <si>
    <t>担当部署</t>
  </si>
  <si>
    <t>事務局</t>
  </si>
  <si>
    <t>担当者名</t>
  </si>
  <si>
    <t>土谷眞史</t>
  </si>
  <si>
    <t>日中連絡先</t>
  </si>
  <si>
    <t>携帯電話</t>
  </si>
  <si>
    <t>催物情報</t>
  </si>
  <si>
    <t>催物名</t>
  </si>
  <si>
    <t>平成３０年度　クリスマスコンサート２０１８</t>
  </si>
  <si>
    <t>開催日</t>
  </si>
  <si>
    <t>自</t>
  </si>
  <si>
    <t>至</t>
  </si>
  <si>
    <t>←開催日数</t>
  </si>
  <si>
    <t>公演</t>
  </si>
  <si>
    <t>回数</t>
  </si>
  <si>
    <t>時間</t>
  </si>
  <si>
    <t>会場名</t>
  </si>
  <si>
    <t>北九州ソレイユホール</t>
  </si>
  <si>
    <t>入場料</t>
  </si>
  <si>
    <t>1:有 2:無</t>
  </si>
  <si>
    <t>前売・学生</t>
  </si>
  <si>
    <t>円</t>
  </si>
  <si>
    <t>当日・学生</t>
  </si>
  <si>
    <t>前売・一般</t>
  </si>
  <si>
    <t>当日・一般</t>
  </si>
  <si>
    <t>出演者への報酬</t>
  </si>
  <si>
    <t>演奏の方法</t>
  </si>
  <si>
    <t>1:生演奏 2:録音物</t>
  </si>
  <si>
    <t>明細等提出日</t>
  </si>
  <si>
    <t>備考</t>
  </si>
  <si>
    <t>事業名</t>
    <rPh sb="0" eb="3">
      <t xml:space="preserve">ジギョウメイ </t>
    </rPh>
    <phoneticPr fontId="6"/>
  </si>
  <si>
    <t>開催日</t>
    <rPh sb="0" eb="3">
      <t xml:space="preserve">カイサイビ </t>
    </rPh>
    <phoneticPr fontId="6"/>
  </si>
  <si>
    <t>至</t>
    <rPh sb="0" eb="1">
      <t xml:space="preserve">イタル </t>
    </rPh>
    <phoneticPr fontId="6"/>
  </si>
  <si>
    <t>自</t>
    <rPh sb="0" eb="1">
      <t xml:space="preserve">ジ </t>
    </rPh>
    <phoneticPr fontId="6"/>
  </si>
  <si>
    <t>提出日</t>
    <rPh sb="0" eb="3">
      <t xml:space="preserve">テイシュツビ </t>
    </rPh>
    <phoneticPr fontId="6"/>
  </si>
  <si>
    <t>会場</t>
    <rPh sb="0" eb="2">
      <t xml:space="preserve">カイジョウ </t>
    </rPh>
    <phoneticPr fontId="6"/>
  </si>
  <si>
    <t>自</t>
    <rPh sb="0" eb="1">
      <t xml:space="preserve">ジ </t>
    </rPh>
    <phoneticPr fontId="1"/>
  </si>
  <si>
    <t>至</t>
    <rPh sb="0" eb="1">
      <t xml:space="preserve">イタル </t>
    </rPh>
    <phoneticPr fontId="1"/>
  </si>
  <si>
    <t>日間</t>
    <rPh sb="0" eb="2">
      <t xml:space="preserve">ニチカｎ </t>
    </rPh>
    <phoneticPr fontId="6"/>
  </si>
  <si>
    <t>■演奏利用明細書</t>
    <rPh sb="1" eb="8">
      <t xml:space="preserve">エンソウリヨウメイサイショ </t>
    </rPh>
    <phoneticPr fontId="6"/>
  </si>
  <si>
    <t>曲目1</t>
    <rPh sb="0" eb="2">
      <t xml:space="preserve">キョクモク </t>
    </rPh>
    <phoneticPr fontId="6"/>
  </si>
  <si>
    <t>曲目2</t>
    <rPh sb="0" eb="1">
      <t xml:space="preserve">キョクモク </t>
    </rPh>
    <phoneticPr fontId="6"/>
  </si>
  <si>
    <t>曲目3</t>
    <rPh sb="0" eb="2">
      <t xml:space="preserve">キョクモク </t>
    </rPh>
    <phoneticPr fontId="6"/>
  </si>
  <si>
    <t>曲目4</t>
    <rPh sb="0" eb="2">
      <t xml:space="preserve">キョクモク </t>
    </rPh>
    <phoneticPr fontId="6"/>
  </si>
  <si>
    <t>曲目5</t>
    <rPh sb="0" eb="2">
      <t xml:space="preserve">キョクモク </t>
    </rPh>
    <phoneticPr fontId="6"/>
  </si>
  <si>
    <t>曲目6</t>
    <rPh sb="0" eb="2">
      <t xml:space="preserve">キョクモク </t>
    </rPh>
    <phoneticPr fontId="6"/>
  </si>
  <si>
    <t>演奏時間</t>
    <rPh sb="0" eb="4">
      <t xml:space="preserve">エンソウジカｎ </t>
    </rPh>
    <phoneticPr fontId="6"/>
  </si>
  <si>
    <t>曲数</t>
    <rPh sb="0" eb="2">
      <t xml:space="preserve">キョクスウ </t>
    </rPh>
    <phoneticPr fontId="6"/>
  </si>
  <si>
    <t>メドレー1</t>
    <phoneticPr fontId="1"/>
  </si>
  <si>
    <t>メドレー2</t>
    <phoneticPr fontId="1"/>
  </si>
  <si>
    <t>＊太線の枠内のみ記入してください。</t>
    <phoneticPr fontId="1"/>
  </si>
  <si>
    <t>曲　　　目</t>
    <rPh sb="0" eb="5">
      <t xml:space="preserve">キョクモク </t>
    </rPh>
    <phoneticPr fontId="6"/>
  </si>
  <si>
    <t>作曲者名</t>
    <rPh sb="0" eb="3">
      <t xml:space="preserve">サッキョクシャ </t>
    </rPh>
    <rPh sb="3" eb="4">
      <t xml:space="preserve">メイ </t>
    </rPh>
    <phoneticPr fontId="6"/>
  </si>
  <si>
    <t>編曲者名</t>
    <rPh sb="0" eb="3">
      <t xml:space="preserve">ヘンキョクシャ </t>
    </rPh>
    <rPh sb="3" eb="4">
      <t xml:space="preserve">メイ </t>
    </rPh>
    <phoneticPr fontId="6"/>
  </si>
  <si>
    <t>[入力]</t>
    <rPh sb="1" eb="3">
      <t xml:space="preserve">ニュウリョク </t>
    </rPh>
    <phoneticPr fontId="6"/>
  </si>
  <si>
    <t>[印刷]</t>
    <rPh sb="1" eb="3">
      <t xml:space="preserve">インサツ </t>
    </rPh>
    <phoneticPr fontId="6"/>
  </si>
  <si>
    <t>[手書き用]</t>
    <rPh sb="1" eb="3">
      <t xml:space="preserve">テガキヨウ </t>
    </rPh>
    <phoneticPr fontId="6"/>
  </si>
  <si>
    <t xml:space="preserve">    北九州吹奏楽連盟</t>
    <rPh sb="4" eb="12">
      <t xml:space="preserve">キタキュウシュウスイソウガクレンメイ </t>
    </rPh>
    <phoneticPr fontId="6"/>
  </si>
  <si>
    <t>Ⅰ</t>
  </si>
  <si>
    <t> 行進曲 「煌めきの朝」</t>
  </si>
  <si>
    <t>Ⅱ</t>
  </si>
  <si>
    <t> ポロネーズとアリア　～吹奏楽のために～</t>
  </si>
  <si>
    <t>Ⅲ</t>
  </si>
  <si>
    <t>Ⅳ</t>
  </si>
  <si>
    <t> マーチ 「ペガサスの夢」</t>
  </si>
  <si>
    <t> レトロ</t>
    <phoneticPr fontId="6"/>
  </si>
  <si>
    <t>課題曲</t>
    <rPh sb="0" eb="3">
      <t xml:space="preserve">カダイキョク </t>
    </rPh>
    <phoneticPr fontId="6"/>
  </si>
  <si>
    <t xml:space="preserve"> </t>
    <phoneticPr fontId="6"/>
  </si>
  <si>
    <t>曲目</t>
    <rPh sb="0" eb="2">
      <t xml:space="preserve">キョクモク </t>
    </rPh>
    <phoneticPr fontId="6"/>
  </si>
  <si>
    <t>自由曲</t>
    <rPh sb="0" eb="3">
      <t xml:space="preserve">ジユウキョク </t>
    </rPh>
    <phoneticPr fontId="6"/>
  </si>
  <si>
    <t>Aパートは必ず選択してください</t>
  </si>
  <si>
    <t>パート</t>
    <phoneticPr fontId="6"/>
  </si>
  <si>
    <t>■ 参加申込書 ■</t>
    <rPh sb="2" eb="7">
      <t xml:space="preserve">サンカモウシコミショ </t>
    </rPh>
    <phoneticPr fontId="6"/>
  </si>
  <si>
    <t>部門</t>
    <rPh sb="0" eb="2">
      <t xml:space="preserve">ブモｎ </t>
    </rPh>
    <phoneticPr fontId="6"/>
  </si>
  <si>
    <t>ふりがな</t>
    <phoneticPr fontId="6"/>
  </si>
  <si>
    <t>〒</t>
    <phoneticPr fontId="6"/>
  </si>
  <si>
    <t>住所</t>
    <rPh sb="0" eb="2">
      <t xml:space="preserve">ジュウショ </t>
    </rPh>
    <phoneticPr fontId="6"/>
  </si>
  <si>
    <t>TEL</t>
    <phoneticPr fontId="6"/>
  </si>
  <si>
    <t>Aパート</t>
    <phoneticPr fontId="6"/>
  </si>
  <si>
    <t>Bパート</t>
    <phoneticPr fontId="6"/>
  </si>
  <si>
    <t>選択してください</t>
    <rPh sb="0" eb="2">
      <t xml:space="preserve">センタクシテクダサイ </t>
    </rPh>
    <phoneticPr fontId="6"/>
  </si>
  <si>
    <t>高等学校</t>
    <rPh sb="0" eb="4">
      <t xml:space="preserve">コウトウガッコウ </t>
    </rPh>
    <phoneticPr fontId="6"/>
  </si>
  <si>
    <t>責任者</t>
    <rPh sb="0" eb="3">
      <t xml:space="preserve">セキニンシャ </t>
    </rPh>
    <phoneticPr fontId="6"/>
  </si>
  <si>
    <t>緊急連絡先</t>
    <rPh sb="0" eb="5">
      <t xml:space="preserve">キンキュウレンラクサキ </t>
    </rPh>
    <phoneticPr fontId="6"/>
  </si>
  <si>
    <t>-</t>
    <phoneticPr fontId="6"/>
  </si>
  <si>
    <t>団　体
所在地</t>
    <rPh sb="0" eb="4">
      <t xml:space="preserve">ダンタイショザイチ </t>
    </rPh>
    <phoneticPr fontId="6"/>
  </si>
  <si>
    <t>部　門</t>
    <rPh sb="0" eb="3">
      <t xml:space="preserve">ブモｎ </t>
    </rPh>
    <phoneticPr fontId="6"/>
  </si>
  <si>
    <t>団体名</t>
    <rPh sb="0" eb="2">
      <t xml:space="preserve">ダンタイメイ </t>
    </rPh>
    <rPh sb="2" eb="3">
      <t xml:space="preserve">メイ </t>
    </rPh>
    <phoneticPr fontId="6"/>
  </si>
  <si>
    <t>所属長名</t>
    <rPh sb="0" eb="4">
      <t xml:space="preserve">ショゾクチョウメイ </t>
    </rPh>
    <phoneticPr fontId="6"/>
  </si>
  <si>
    <t>団 体 名</t>
    <rPh sb="0" eb="5">
      <t xml:space="preserve">ダンタイメイ </t>
    </rPh>
    <phoneticPr fontId="6"/>
  </si>
  <si>
    <t>氏名</t>
    <rPh sb="0" eb="1">
      <t xml:space="preserve">シメイ </t>
    </rPh>
    <phoneticPr fontId="6"/>
  </si>
  <si>
    <t>参加申込書に [職印] が必要</t>
    <rPh sb="0" eb="5">
      <t xml:space="preserve">サンカモウシコミショ </t>
    </rPh>
    <rPh sb="8" eb="10">
      <t xml:space="preserve">ショクイｎ </t>
    </rPh>
    <rPh sb="13" eb="15">
      <t xml:space="preserve">ヒツヨウ </t>
    </rPh>
    <phoneticPr fontId="6"/>
  </si>
  <si>
    <t>写真</t>
    <rPh sb="0" eb="2">
      <t xml:space="preserve">シャシｎ </t>
    </rPh>
    <phoneticPr fontId="6"/>
  </si>
  <si>
    <t>承諾します</t>
    <rPh sb="0" eb="2">
      <t xml:space="preserve">ショウダクシマス </t>
    </rPh>
    <phoneticPr fontId="6"/>
  </si>
  <si>
    <t>承諾しません</t>
    <rPh sb="0" eb="1">
      <t xml:space="preserve">ショウダクシマセｎ </t>
    </rPh>
    <phoneticPr fontId="6"/>
  </si>
  <si>
    <t>名簿</t>
    <rPh sb="0" eb="2">
      <t xml:space="preserve">メイボ </t>
    </rPh>
    <phoneticPr fontId="6"/>
  </si>
  <si>
    <t>評価</t>
    <rPh sb="0" eb="2">
      <t xml:space="preserve">ヒョウカ </t>
    </rPh>
    <phoneticPr fontId="6"/>
  </si>
  <si>
    <t>必要</t>
    <rPh sb="0" eb="2">
      <t xml:space="preserve">ヒツヨウ </t>
    </rPh>
    <phoneticPr fontId="6"/>
  </si>
  <si>
    <t>不要</t>
    <rPh sb="0" eb="2">
      <t xml:space="preserve">フヨウ </t>
    </rPh>
    <phoneticPr fontId="6"/>
  </si>
  <si>
    <r>
      <rPr>
        <sz val="12"/>
        <color theme="1"/>
        <rFont val="ＭＳ Ｐゴシック"/>
        <family val="2"/>
        <charset val="128"/>
      </rPr>
      <t xml:space="preserve">   </t>
    </r>
    <r>
      <rPr>
        <sz val="12"/>
        <color theme="1"/>
        <rFont val="ＭＳ ゴシック"/>
        <family val="2"/>
        <charset val="128"/>
      </rPr>
      <t>評価の個票</t>
    </r>
    <rPh sb="3" eb="5">
      <t xml:space="preserve">ヒョウカノコヒョウ </t>
    </rPh>
    <phoneticPr fontId="6"/>
  </si>
  <si>
    <t>入力してください</t>
    <rPh sb="0" eb="2">
      <t xml:space="preserve">ニュウリョクシテクダサイ </t>
    </rPh>
    <phoneticPr fontId="6"/>
  </si>
  <si>
    <t>必要事項を</t>
    <rPh sb="0" eb="4">
      <t xml:space="preserve">ヒツヨウジコウヲ </t>
    </rPh>
    <phoneticPr fontId="6"/>
  </si>
  <si>
    <t>■ 団体に関する情報 ■</t>
    <rPh sb="2" eb="10">
      <t xml:space="preserve">ダンタイジョウホウ </t>
    </rPh>
    <phoneticPr fontId="6"/>
  </si>
  <si>
    <t>携帯電話の番号</t>
    <rPh sb="0" eb="4">
      <t xml:space="preserve">ケイタイデンワノ </t>
    </rPh>
    <rPh sb="5" eb="7">
      <t xml:space="preserve">バンゴウ </t>
    </rPh>
    <phoneticPr fontId="6"/>
  </si>
  <si>
    <t>次は [演奏に関する情報] を入力してください</t>
    <rPh sb="0" eb="1">
      <t xml:space="preserve">ツギハ </t>
    </rPh>
    <rPh sb="4" eb="6">
      <t xml:space="preserve">エンソウニカンスルジョウホウヲ </t>
    </rPh>
    <rPh sb="15" eb="17">
      <t xml:space="preserve">ニュウリョクシテクダサイ </t>
    </rPh>
    <phoneticPr fontId="6"/>
  </si>
  <si>
    <t>■ 演奏に関する情報 ■</t>
    <rPh sb="2" eb="4">
      <t xml:space="preserve">エンソウ </t>
    </rPh>
    <rPh sb="4" eb="10">
      <t xml:space="preserve">ダンタイジョウホウ </t>
    </rPh>
    <phoneticPr fontId="6"/>
  </si>
  <si>
    <t>日本語</t>
    <rPh sb="0" eb="3">
      <t xml:space="preserve">ニホンゴ </t>
    </rPh>
    <phoneticPr fontId="6"/>
  </si>
  <si>
    <t>原語</t>
    <rPh sb="0" eb="2">
      <t xml:space="preserve">ゲンゴ </t>
    </rPh>
    <phoneticPr fontId="6"/>
  </si>
  <si>
    <t>曲目2</t>
    <rPh sb="0" eb="2">
      <t xml:space="preserve">キョクモク </t>
    </rPh>
    <phoneticPr fontId="6"/>
  </si>
  <si>
    <t>組曲等の
演奏部分
サブタイトル
（日本語可）</t>
    <rPh sb="0" eb="3">
      <t xml:space="preserve">クミキョクトウノ </t>
    </rPh>
    <rPh sb="4" eb="8">
      <t xml:space="preserve">エンソウブブｎ </t>
    </rPh>
    <rPh sb="15" eb="18">
      <t xml:space="preserve">ニホンゴ </t>
    </rPh>
    <rPh sb="18" eb="19">
      <t xml:space="preserve">カ </t>
    </rPh>
    <phoneticPr fontId="6"/>
  </si>
  <si>
    <t>作曲者</t>
    <rPh sb="0" eb="3">
      <t xml:space="preserve">サッキョクシャ </t>
    </rPh>
    <phoneticPr fontId="6"/>
  </si>
  <si>
    <t>編曲者</t>
    <rPh sb="0" eb="3">
      <t xml:space="preserve">ヘンキョクシャ </t>
    </rPh>
    <phoneticPr fontId="6"/>
  </si>
  <si>
    <t>日本語</t>
    <rPh sb="0" eb="1">
      <t xml:space="preserve">ニホンゴ </t>
    </rPh>
    <phoneticPr fontId="6"/>
  </si>
  <si>
    <t>原語</t>
    <rPh sb="0" eb="1">
      <t xml:space="preserve">ゲンゴ </t>
    </rPh>
    <phoneticPr fontId="6"/>
  </si>
  <si>
    <t>出版社</t>
    <rPh sb="0" eb="3">
      <t xml:space="preserve">シュッパンシャ </t>
    </rPh>
    <phoneticPr fontId="6"/>
  </si>
  <si>
    <t>編曲手続き</t>
    <rPh sb="0" eb="1">
      <t xml:space="preserve">ヘンキョク </t>
    </rPh>
    <rPh sb="2" eb="4">
      <t xml:space="preserve">テツヅキ </t>
    </rPh>
    <phoneticPr fontId="6"/>
  </si>
  <si>
    <t>ピアノ</t>
    <phoneticPr fontId="6"/>
  </si>
  <si>
    <t>分</t>
    <rPh sb="0" eb="1">
      <t xml:space="preserve">フｎ </t>
    </rPh>
    <phoneticPr fontId="6"/>
  </si>
  <si>
    <t>秒</t>
    <rPh sb="0" eb="1">
      <t xml:space="preserve">ビョウ </t>
    </rPh>
    <phoneticPr fontId="6"/>
  </si>
  <si>
    <t>済んでいる</t>
    <rPh sb="0" eb="1">
      <t xml:space="preserve">スンデイル </t>
    </rPh>
    <phoneticPr fontId="6"/>
  </si>
  <si>
    <t>済んでいない</t>
    <phoneticPr fontId="6"/>
  </si>
  <si>
    <t>出版されている楽譜（レンタルを含む）を使用しているので不要</t>
    <phoneticPr fontId="6"/>
  </si>
  <si>
    <t>権利消滅により不要</t>
    <rPh sb="0" eb="4">
      <t xml:space="preserve">ケンリショウメツニヨリ </t>
    </rPh>
    <rPh sb="7" eb="9">
      <t xml:space="preserve">フヨウ </t>
    </rPh>
    <phoneticPr fontId="6"/>
  </si>
  <si>
    <t>オリジナル作品のため不要</t>
    <rPh sb="10" eb="12">
      <t xml:space="preserve">フヨウ </t>
    </rPh>
    <phoneticPr fontId="6"/>
  </si>
  <si>
    <t>使用する</t>
    <rPh sb="0" eb="2">
      <t xml:space="preserve">シヨウスル </t>
    </rPh>
    <phoneticPr fontId="6"/>
  </si>
  <si>
    <t>使用しない</t>
    <rPh sb="0" eb="1">
      <t xml:space="preserve">シヨウシナイ </t>
    </rPh>
    <phoneticPr fontId="6"/>
  </si>
  <si>
    <t>牧野　圭吾</t>
    <phoneticPr fontId="6"/>
  </si>
  <si>
    <t>宮下　秀樹</t>
    <phoneticPr fontId="6"/>
  </si>
  <si>
    <t>天野　正道</t>
    <phoneticPr fontId="6"/>
  </si>
  <si>
    <t>水口　 透</t>
    <phoneticPr fontId="6"/>
  </si>
  <si>
    <t>行進曲 「煌めきの朝」</t>
    <phoneticPr fontId="6"/>
  </si>
  <si>
    <t>ポロネーズとアリア　～吹奏楽のために～</t>
    <phoneticPr fontId="6"/>
  </si>
  <si>
    <t>レトロ</t>
    <phoneticPr fontId="6"/>
  </si>
  <si>
    <t>マーチ 「ペガサスの夢」</t>
    <phoneticPr fontId="6"/>
  </si>
  <si>
    <t>このページを印刷してください</t>
    <rPh sb="6" eb="8">
      <t xml:space="preserve">インサツシテクダサイ </t>
    </rPh>
    <phoneticPr fontId="6"/>
  </si>
  <si>
    <t>次は [入場券に関する情報] を入力してください</t>
    <rPh sb="0" eb="1">
      <t xml:space="preserve">ツギハ </t>
    </rPh>
    <rPh sb="4" eb="7">
      <t xml:space="preserve">ニュウジョウケｎ </t>
    </rPh>
    <rPh sb="16" eb="18">
      <t xml:space="preserve">ニュウリョクシテクダサイ </t>
    </rPh>
    <phoneticPr fontId="6"/>
  </si>
  <si>
    <t>■ 入場券に関する情報 ■</t>
    <rPh sb="2" eb="5">
      <t xml:space="preserve">ニュウジョウケｎ </t>
    </rPh>
    <rPh sb="5" eb="11">
      <t xml:space="preserve">ダンタイジョウホウ </t>
    </rPh>
    <phoneticPr fontId="6"/>
  </si>
  <si>
    <t>アナウンス原稿</t>
    <phoneticPr fontId="6"/>
  </si>
  <si>
    <t>団体名</t>
    <rPh sb="0" eb="3">
      <t xml:space="preserve">ダンタイメイ </t>
    </rPh>
    <phoneticPr fontId="6"/>
  </si>
  <si>
    <t>曲名</t>
    <rPh sb="0" eb="2">
      <t xml:space="preserve">キョクメイ </t>
    </rPh>
    <phoneticPr fontId="6"/>
  </si>
  <si>
    <t>曲　　名</t>
    <rPh sb="0" eb="4">
      <t xml:space="preserve">キョクメイ </t>
    </rPh>
    <phoneticPr fontId="6"/>
  </si>
  <si>
    <t>出演順</t>
    <rPh sb="0" eb="3">
      <t xml:space="preserve">シュツエンジュｎ </t>
    </rPh>
    <phoneticPr fontId="6"/>
  </si>
  <si>
    <t>このページを印刷してください（A4・横）</t>
    <rPh sb="6" eb="8">
      <t xml:space="preserve">インサツシテクダサイ </t>
    </rPh>
    <rPh sb="18" eb="19">
      <t xml:space="preserve">ヨコ </t>
    </rPh>
    <phoneticPr fontId="6"/>
  </si>
  <si>
    <r>
      <t>■ 演奏利用明細書</t>
    </r>
    <r>
      <rPr>
        <sz val="20"/>
        <color rgb="FFFFFF00"/>
        <rFont val="ＭＳ Ｐゴシック"/>
        <family val="2"/>
        <charset val="128"/>
      </rPr>
      <t>（手書き用）</t>
    </r>
    <r>
      <rPr>
        <sz val="20"/>
        <color theme="0"/>
        <rFont val="ＭＳ Ｐゴシック"/>
        <family val="2"/>
        <charset val="128"/>
      </rPr>
      <t xml:space="preserve"> ■</t>
    </r>
    <rPh sb="2" eb="4">
      <t xml:space="preserve">エンソウ </t>
    </rPh>
    <rPh sb="4" eb="9">
      <t xml:space="preserve">リヨウメイサイショ </t>
    </rPh>
    <rPh sb="10" eb="12">
      <t xml:space="preserve">テガキヨウ </t>
    </rPh>
    <phoneticPr fontId="6"/>
  </si>
  <si>
    <t>（日本語）</t>
    <rPh sb="1" eb="4">
      <t xml:space="preserve">ニホンゴ </t>
    </rPh>
    <phoneticPr fontId="6"/>
  </si>
  <si>
    <t>（原　語）</t>
    <rPh sb="0" eb="1">
      <t>（</t>
    </rPh>
    <rPh sb="1" eb="4">
      <t xml:space="preserve">ゲンゴ </t>
    </rPh>
    <phoneticPr fontId="6"/>
  </si>
  <si>
    <t>上記内容で出場の申し込みを致します。</t>
    <rPh sb="0" eb="4">
      <t xml:space="preserve">ジョウキナイヨウデ </t>
    </rPh>
    <rPh sb="5" eb="7">
      <t xml:space="preserve">シュツジョウノモウシコミヲシマス </t>
    </rPh>
    <rPh sb="13" eb="14">
      <t xml:space="preserve">イタシマス </t>
    </rPh>
    <phoneticPr fontId="6"/>
  </si>
  <si>
    <t>団体所属長</t>
    <rPh sb="0" eb="1">
      <t xml:space="preserve">ダンタイショゾクチョウ </t>
    </rPh>
    <phoneticPr fontId="6"/>
  </si>
  <si>
    <t>責任者名</t>
    <rPh sb="0" eb="4">
      <t xml:space="preserve">セキニンシャメイ </t>
    </rPh>
    <phoneticPr fontId="6"/>
  </si>
  <si>
    <t>（緊急連絡先・携帯電話など）</t>
    <rPh sb="1" eb="6">
      <t xml:space="preserve">キンキュウレンラクサキ </t>
    </rPh>
    <rPh sb="7" eb="11">
      <t xml:space="preserve">ケイタイデンワ </t>
    </rPh>
    <phoneticPr fontId="6"/>
  </si>
  <si>
    <t>団体所在地</t>
    <rPh sb="0" eb="1">
      <t xml:space="preserve">ダンタイショザイチ </t>
    </rPh>
    <phoneticPr fontId="6"/>
  </si>
  <si>
    <t>＊評価の個票が</t>
    <rPh sb="1" eb="3">
      <t xml:space="preserve">ヒョウカノコヒョウガ </t>
    </rPh>
    <rPh sb="4" eb="6">
      <t xml:space="preserve">コヒョウ </t>
    </rPh>
    <phoneticPr fontId="6"/>
  </si>
  <si>
    <t>組曲等の
演奏部分
サブタイトル
（日本語可）</t>
    <rPh sb="0" eb="3">
      <t xml:space="preserve">クミキョクトウノ </t>
    </rPh>
    <rPh sb="4" eb="8">
      <t xml:space="preserve">エンソウブブｎ </t>
    </rPh>
    <rPh sb="15" eb="19">
      <t xml:space="preserve">ニホンゴカ </t>
    </rPh>
    <phoneticPr fontId="6"/>
  </si>
  <si>
    <t>支部名</t>
    <rPh sb="0" eb="3">
      <t xml:space="preserve">シブメイ </t>
    </rPh>
    <phoneticPr fontId="6"/>
  </si>
  <si>
    <t>北九州</t>
    <rPh sb="0" eb="3">
      <t xml:space="preserve">キタキュウシュウ </t>
    </rPh>
    <phoneticPr fontId="6"/>
  </si>
  <si>
    <t>（九州吹連および支部兼用）</t>
    <rPh sb="1" eb="3">
      <t xml:space="preserve">キュウシュウ </t>
    </rPh>
    <rPh sb="3" eb="5">
      <t xml:space="preserve">スイレｎ </t>
    </rPh>
    <rPh sb="8" eb="10">
      <t xml:space="preserve">シブ </t>
    </rPh>
    <rPh sb="10" eb="12">
      <t xml:space="preserve">ケンヨウ </t>
    </rPh>
    <phoneticPr fontId="6"/>
  </si>
  <si>
    <t>職印</t>
    <rPh sb="0" eb="2">
      <t xml:space="preserve">ショクイｎ </t>
    </rPh>
    <phoneticPr fontId="6"/>
  </si>
  <si>
    <t>このページを印刷してください（A4・縦）</t>
    <rPh sb="6" eb="8">
      <t xml:space="preserve">インサツシテクダサイ </t>
    </rPh>
    <rPh sb="18" eb="19">
      <t xml:space="preserve">タテ </t>
    </rPh>
    <phoneticPr fontId="6"/>
  </si>
  <si>
    <t>← [職印] が必要です</t>
    <rPh sb="3" eb="5">
      <t xml:space="preserve">ショクイｎ </t>
    </rPh>
    <rPh sb="8" eb="10">
      <t xml:space="preserve">ヒツヨウデス </t>
    </rPh>
    <phoneticPr fontId="6"/>
  </si>
  <si>
    <t>次は [各種提出書類] を印刷してください</t>
    <rPh sb="0" eb="1">
      <t xml:space="preserve">ツギハ </t>
    </rPh>
    <rPh sb="4" eb="6">
      <t xml:space="preserve">カクシュ </t>
    </rPh>
    <rPh sb="6" eb="10">
      <t xml:space="preserve">テイシュツショルイ </t>
    </rPh>
    <rPh sb="13" eb="15">
      <t xml:space="preserve">インサツ </t>
    </rPh>
    <phoneticPr fontId="6"/>
  </si>
  <si>
    <t>枚</t>
    <rPh sb="0" eb="1">
      <t xml:space="preserve">マイ </t>
    </rPh>
    <phoneticPr fontId="6"/>
  </si>
  <si>
    <t>必要事項を入力・選択してください。</t>
    <rPh sb="0" eb="4">
      <t xml:space="preserve">ヒツヨウジコウヲ </t>
    </rPh>
    <rPh sb="5" eb="7">
      <t xml:space="preserve">ニュウリョクシテクダサイ </t>
    </rPh>
    <rPh sb="8" eb="10">
      <t xml:space="preserve">センタク </t>
    </rPh>
    <phoneticPr fontId="6"/>
  </si>
  <si>
    <t>団体に関する情報、演奏利用に関する情報、入場券の希望枚数情報を入力してください。</t>
    <rPh sb="0" eb="2">
      <t xml:space="preserve">ダンタイニカンスルジョウホウ </t>
    </rPh>
    <rPh sb="9" eb="13">
      <t xml:space="preserve">エンソウリヨウニカンスルジョウホウ </t>
    </rPh>
    <rPh sb="20" eb="23">
      <t xml:space="preserve">ニュウジョウケンノ </t>
    </rPh>
    <rPh sb="24" eb="28">
      <t xml:space="preserve">キボウマイスウ </t>
    </rPh>
    <rPh sb="28" eb="30">
      <t xml:space="preserve">ジョウホウ </t>
    </rPh>
    <rPh sb="31" eb="33">
      <t xml:space="preserve">ニュウリョクシテクダサイ </t>
    </rPh>
    <phoneticPr fontId="6"/>
  </si>
  <si>
    <t>参加申込書</t>
    <rPh sb="0" eb="5">
      <t xml:space="preserve">サンカモウシコミショ </t>
    </rPh>
    <phoneticPr fontId="6"/>
  </si>
  <si>
    <t>演奏利用明細書</t>
    <rPh sb="0" eb="7">
      <t xml:space="preserve">エンソウリヨウメイサイショ </t>
    </rPh>
    <phoneticPr fontId="6"/>
  </si>
  <si>
    <t>A4・横</t>
    <rPh sb="3" eb="4">
      <t xml:space="preserve">ヨコオキ </t>
    </rPh>
    <phoneticPr fontId="6"/>
  </si>
  <si>
    <t>A4・縦</t>
    <rPh sb="3" eb="4">
      <t xml:space="preserve">タテオキ </t>
    </rPh>
    <phoneticPr fontId="6"/>
  </si>
  <si>
    <r>
      <t xml:space="preserve">参加申込書には </t>
    </r>
    <r>
      <rPr>
        <sz val="12"/>
        <color rgb="FFFF0000"/>
        <rFont val="ＭＳ Ｐゴシック"/>
        <family val="2"/>
        <charset val="128"/>
      </rPr>
      <t>職印</t>
    </r>
    <r>
      <rPr>
        <sz val="12"/>
        <color theme="1"/>
        <rFont val="ＭＳ Ｐゴシック"/>
        <family val="2"/>
        <charset val="128"/>
      </rPr>
      <t xml:space="preserve"> が必要です。</t>
    </r>
    <rPh sb="0" eb="5">
      <t xml:space="preserve">サンカモウシコミショニハ </t>
    </rPh>
    <rPh sb="8" eb="10">
      <t xml:space="preserve">ショクイｎ </t>
    </rPh>
    <rPh sb="12" eb="14">
      <t xml:space="preserve">ヒツヨウデス </t>
    </rPh>
    <phoneticPr fontId="6"/>
  </si>
  <si>
    <t>演奏利用明細書の手書き用の用紙が印刷できます。</t>
    <rPh sb="0" eb="7">
      <t xml:space="preserve">エンソウリヨウメイサイショノ </t>
    </rPh>
    <rPh sb="8" eb="10">
      <t xml:space="preserve">テガキヨウノ </t>
    </rPh>
    <rPh sb="13" eb="15">
      <t xml:space="preserve">ヨウシガ </t>
    </rPh>
    <rPh sb="16" eb="18">
      <t xml:space="preserve">インサツデキマス </t>
    </rPh>
    <phoneticPr fontId="6"/>
  </si>
  <si>
    <t>入力欄が不足した場合に使用してください。</t>
    <rPh sb="0" eb="3">
      <t xml:space="preserve">ニュウリョクランガ </t>
    </rPh>
    <rPh sb="4" eb="6">
      <t xml:space="preserve">フソクシタバアイ </t>
    </rPh>
    <rPh sb="11" eb="13">
      <t xml:space="preserve">シヨウシテクダサイ </t>
    </rPh>
    <phoneticPr fontId="6"/>
  </si>
  <si>
    <t>印刷して代表者会議で提出してください。</t>
    <rPh sb="0" eb="2">
      <t xml:space="preserve">インサツシテ </t>
    </rPh>
    <rPh sb="4" eb="9">
      <t xml:space="preserve">ダイヒョウシャカイギデ </t>
    </rPh>
    <rPh sb="10" eb="12">
      <t xml:space="preserve">テイシュツシテクダサイ </t>
    </rPh>
    <phoneticPr fontId="6"/>
  </si>
  <si>
    <r>
      <t>■ コンクール参加申込書　</t>
    </r>
    <r>
      <rPr>
        <sz val="20"/>
        <color rgb="FFFFFF00"/>
        <rFont val="ＭＳ Ｐゴシック"/>
        <family val="2"/>
        <charset val="128"/>
      </rPr>
      <t>（印刷用）</t>
    </r>
    <r>
      <rPr>
        <sz val="20"/>
        <color theme="0"/>
        <rFont val="ＭＳ Ｐゴシック"/>
        <family val="2"/>
        <charset val="128"/>
      </rPr>
      <t xml:space="preserve"> ■</t>
    </r>
    <rPh sb="14" eb="17">
      <t xml:space="preserve">インサツヨウ </t>
    </rPh>
    <phoneticPr fontId="6"/>
  </si>
  <si>
    <r>
      <t>■ 演奏利用明細書　</t>
    </r>
    <r>
      <rPr>
        <sz val="20"/>
        <color rgb="FFFFFF00"/>
        <rFont val="ＭＳ Ｐゴシック"/>
        <family val="2"/>
        <charset val="128"/>
      </rPr>
      <t>（印刷用）</t>
    </r>
    <r>
      <rPr>
        <sz val="20"/>
        <color theme="0"/>
        <rFont val="ＭＳ Ｐゴシック"/>
        <family val="2"/>
        <charset val="128"/>
      </rPr>
      <t xml:space="preserve"> ■</t>
    </r>
    <rPh sb="2" eb="4">
      <t xml:space="preserve">エンソウ </t>
    </rPh>
    <rPh sb="4" eb="9">
      <t xml:space="preserve">リヨウメイサイショ </t>
    </rPh>
    <rPh sb="11" eb="14">
      <t xml:space="preserve">インサツヨウ </t>
    </rPh>
    <phoneticPr fontId="6"/>
  </si>
  <si>
    <r>
      <t>■ アナウンス原稿　</t>
    </r>
    <r>
      <rPr>
        <sz val="20"/>
        <color rgb="FFFFFF00"/>
        <rFont val="ＭＳ Ｐゴシック"/>
        <family val="2"/>
        <charset val="128"/>
      </rPr>
      <t>（印刷用）</t>
    </r>
    <r>
      <rPr>
        <sz val="20"/>
        <color theme="0"/>
        <rFont val="ＭＳ Ｐゴシック"/>
        <family val="2"/>
        <charset val="128"/>
      </rPr>
      <t xml:space="preserve"> ■</t>
    </r>
    <rPh sb="11" eb="14">
      <t xml:space="preserve">インサツヨウ </t>
    </rPh>
    <phoneticPr fontId="6"/>
  </si>
  <si>
    <t>分</t>
  </si>
  <si>
    <t>中学生</t>
    <rPh sb="0" eb="3">
      <t xml:space="preserve">チュウガクセイ </t>
    </rPh>
    <phoneticPr fontId="6"/>
  </si>
  <si>
    <t>以下　旧情報</t>
    <rPh sb="0" eb="2">
      <t xml:space="preserve">イカ </t>
    </rPh>
    <rPh sb="3" eb="6">
      <t xml:space="preserve">キュウジョウホウ </t>
    </rPh>
    <phoneticPr fontId="6"/>
  </si>
  <si>
    <t>アンサンブルコンテストにおける当団体の演奏について、吹奏楽連盟指定の各社により、
録音・写真撮影・ビデオ収録・販売されることを</t>
    <rPh sb="16" eb="18">
      <t xml:space="preserve">トウダンタイノ </t>
    </rPh>
    <rPh sb="19" eb="21">
      <t xml:space="preserve">エンソウニツイテ </t>
    </rPh>
    <rPh sb="26" eb="33">
      <t xml:space="preserve">スイソウガクレンメイシテイノ </t>
    </rPh>
    <phoneticPr fontId="6"/>
  </si>
  <si>
    <t>編成</t>
    <rPh sb="0" eb="2">
      <t xml:space="preserve">ヘンセイ </t>
    </rPh>
    <phoneticPr fontId="6"/>
  </si>
  <si>
    <t>編成を選択してください</t>
    <rPh sb="0" eb="2">
      <t xml:space="preserve">ヘンセイヲセンタクシテクダサイ </t>
    </rPh>
    <phoneticPr fontId="6"/>
  </si>
  <si>
    <t>人数</t>
    <rPh sb="0" eb="2">
      <t xml:space="preserve">ニンズウ </t>
    </rPh>
    <phoneticPr fontId="6"/>
  </si>
  <si>
    <t>略称</t>
    <rPh sb="0" eb="2">
      <t xml:space="preserve">リャクショウ </t>
    </rPh>
    <phoneticPr fontId="6"/>
  </si>
  <si>
    <t>フルート</t>
    <phoneticPr fontId="6"/>
  </si>
  <si>
    <t>クラリネット</t>
    <phoneticPr fontId="6"/>
  </si>
  <si>
    <t>サクソフォン</t>
    <phoneticPr fontId="6"/>
  </si>
  <si>
    <t>トランペット</t>
    <phoneticPr fontId="6"/>
  </si>
  <si>
    <t>ホルン</t>
    <phoneticPr fontId="6"/>
  </si>
  <si>
    <t>トロンボーン</t>
    <phoneticPr fontId="6"/>
  </si>
  <si>
    <t>バリチューバ</t>
    <phoneticPr fontId="6"/>
  </si>
  <si>
    <t>打楽器</t>
    <rPh sb="0" eb="3">
      <t xml:space="preserve">ダガッキ </t>
    </rPh>
    <phoneticPr fontId="6"/>
  </si>
  <si>
    <t>木管</t>
    <rPh sb="0" eb="2">
      <t xml:space="preserve">モッカｎ </t>
    </rPh>
    <phoneticPr fontId="6"/>
  </si>
  <si>
    <t>金管</t>
    <rPh sb="0" eb="2">
      <t xml:space="preserve">キンカｎ </t>
    </rPh>
    <phoneticPr fontId="6"/>
  </si>
  <si>
    <t>管楽</t>
    <rPh sb="0" eb="2">
      <t xml:space="preserve">カンガク </t>
    </rPh>
    <phoneticPr fontId="6"/>
  </si>
  <si>
    <t>三</t>
    <rPh sb="0" eb="1">
      <t>3</t>
    </rPh>
    <phoneticPr fontId="6"/>
  </si>
  <si>
    <t>四</t>
    <rPh sb="0" eb="1">
      <t xml:space="preserve">ヨｎ </t>
    </rPh>
    <phoneticPr fontId="6"/>
  </si>
  <si>
    <t>五</t>
    <rPh sb="0" eb="1">
      <t>5</t>
    </rPh>
    <phoneticPr fontId="6"/>
  </si>
  <si>
    <t>六</t>
    <rPh sb="0" eb="1">
      <t xml:space="preserve">ロク </t>
    </rPh>
    <phoneticPr fontId="6"/>
  </si>
  <si>
    <t>七</t>
    <phoneticPr fontId="6"/>
  </si>
  <si>
    <t>八</t>
    <rPh sb="0" eb="1">
      <t xml:space="preserve">ハチ </t>
    </rPh>
    <phoneticPr fontId="6"/>
  </si>
  <si>
    <t>人数を選択してください</t>
    <rPh sb="0" eb="2">
      <t xml:space="preserve">ニンズウヲ </t>
    </rPh>
    <rPh sb="3" eb="5">
      <t xml:space="preserve">センタクシテクダサイ </t>
    </rPh>
    <phoneticPr fontId="6"/>
  </si>
  <si>
    <t>重奏</t>
    <rPh sb="0" eb="2">
      <t xml:space="preserve">ジュウソウ </t>
    </rPh>
    <phoneticPr fontId="6"/>
  </si>
  <si>
    <t>編　成</t>
    <rPh sb="0" eb="3">
      <t xml:space="preserve">ヘンセイ </t>
    </rPh>
    <phoneticPr fontId="6"/>
  </si>
  <si>
    <t>管打楽器</t>
    <rPh sb="1" eb="4">
      <t xml:space="preserve">カンダガッキ </t>
    </rPh>
    <phoneticPr fontId="6"/>
  </si>
  <si>
    <t>※ [編成]の選択時、リストに見えてないものがあります。リストをスクロールすると表示されます。</t>
    <rPh sb="3" eb="5">
      <t xml:space="preserve">ヘンセイ </t>
    </rPh>
    <rPh sb="7" eb="9">
      <t xml:space="preserve">センタクデ </t>
    </rPh>
    <rPh sb="9" eb="10">
      <t xml:space="preserve">ジ </t>
    </rPh>
    <rPh sb="15" eb="16">
      <t xml:space="preserve">ミエテナイモノガアリマス </t>
    </rPh>
    <rPh sb="40" eb="42">
      <t xml:space="preserve">ヒョウジサレマス </t>
    </rPh>
    <phoneticPr fontId="6"/>
  </si>
  <si>
    <t>へんせい</t>
    <phoneticPr fontId="6"/>
  </si>
  <si>
    <t>人数2</t>
    <rPh sb="0" eb="2">
      <t xml:space="preserve">ニンズウ </t>
    </rPh>
    <phoneticPr fontId="6"/>
  </si>
  <si>
    <t>にんずう</t>
    <phoneticPr fontId="6"/>
  </si>
  <si>
    <t>ふるーと</t>
    <phoneticPr fontId="6"/>
  </si>
  <si>
    <t>くらりねっと</t>
    <phoneticPr fontId="6"/>
  </si>
  <si>
    <t>さくそふぉん</t>
    <phoneticPr fontId="6"/>
  </si>
  <si>
    <t>とらんぺっと</t>
    <phoneticPr fontId="6"/>
  </si>
  <si>
    <t>ほるん</t>
    <phoneticPr fontId="6"/>
  </si>
  <si>
    <t>とろんぼーん</t>
    <phoneticPr fontId="6"/>
  </si>
  <si>
    <t>ばりちゅーば</t>
    <phoneticPr fontId="6"/>
  </si>
  <si>
    <t>だがっき</t>
    <phoneticPr fontId="6"/>
  </si>
  <si>
    <t>もっかん</t>
    <phoneticPr fontId="6"/>
  </si>
  <si>
    <t>きんかん</t>
    <phoneticPr fontId="6"/>
  </si>
  <si>
    <t>かんがく</t>
    <phoneticPr fontId="6"/>
  </si>
  <si>
    <t>かんだがっき</t>
    <phoneticPr fontId="6"/>
  </si>
  <si>
    <t>さん</t>
    <phoneticPr fontId="6"/>
  </si>
  <si>
    <t>し</t>
    <phoneticPr fontId="6"/>
  </si>
  <si>
    <t>ご</t>
    <phoneticPr fontId="6"/>
  </si>
  <si>
    <t>ろく</t>
    <phoneticPr fontId="6"/>
  </si>
  <si>
    <t>しち</t>
    <phoneticPr fontId="6"/>
  </si>
  <si>
    <t>はち</t>
    <phoneticPr fontId="6"/>
  </si>
  <si>
    <t>演　奏
曲　目</t>
    <rPh sb="0" eb="3">
      <t xml:space="preserve">エンソウ </t>
    </rPh>
    <rPh sb="3" eb="5">
      <t xml:space="preserve">キョクモク </t>
    </rPh>
    <phoneticPr fontId="6"/>
  </si>
  <si>
    <t>＊アンサンブルコンテストにおける当団体の演奏について、吹奏楽連盟指定の
　各社により、録音・写真撮影・ビデオ収録・販売されることを</t>
    <rPh sb="17" eb="19">
      <t xml:space="preserve">トウダンタイノ </t>
    </rPh>
    <rPh sb="20" eb="22">
      <t xml:space="preserve">エンソウニツイテ </t>
    </rPh>
    <rPh sb="27" eb="33">
      <t xml:space="preserve">スイソウガクレンメイシテイノ </t>
    </rPh>
    <phoneticPr fontId="6"/>
  </si>
  <si>
    <t>著作権のある作品の編曲手続き</t>
    <rPh sb="0" eb="3">
      <t xml:space="preserve">チョサクケンノアルサクヒンノ </t>
    </rPh>
    <rPh sb="9" eb="13">
      <t xml:space="preserve">ヘンキョクテツヅキ </t>
    </rPh>
    <phoneticPr fontId="6"/>
  </si>
  <si>
    <t>■ 演奏に関する情報（使用打楽器） ■</t>
    <rPh sb="2" eb="4">
      <t xml:space="preserve">エンソウ </t>
    </rPh>
    <rPh sb="4" eb="10">
      <t xml:space="preserve">ダンタイジョウホウ </t>
    </rPh>
    <rPh sb="11" eb="13">
      <t xml:space="preserve">シヨウ </t>
    </rPh>
    <rPh sb="13" eb="16">
      <t xml:space="preserve">ダガッキ </t>
    </rPh>
    <phoneticPr fontId="6"/>
  </si>
  <si>
    <t>組曲・メドレーを演奏する場合で、入力欄が不足する場合は、手書きで記入してください。</t>
    <rPh sb="0" eb="2">
      <t xml:space="preserve">クミキョク </t>
    </rPh>
    <rPh sb="8" eb="10">
      <t xml:space="preserve">エンソウスルバアイデ </t>
    </rPh>
    <rPh sb="16" eb="19">
      <t xml:space="preserve">ニュウリョクランガ </t>
    </rPh>
    <rPh sb="20" eb="22">
      <t xml:space="preserve">フソクスルバアイハ </t>
    </rPh>
    <rPh sb="28" eb="30">
      <t xml:space="preserve">テガキデ </t>
    </rPh>
    <rPh sb="32" eb="34">
      <t xml:space="preserve">キニュウシテクダサイ </t>
    </rPh>
    <phoneticPr fontId="6"/>
  </si>
  <si>
    <t>打楽器を使用する団体のみ入力してください</t>
    <rPh sb="0" eb="3">
      <t xml:space="preserve">ダガッキヲ </t>
    </rPh>
    <rPh sb="4" eb="6">
      <t xml:space="preserve">シヨウスルダンタイノミ </t>
    </rPh>
    <rPh sb="12" eb="14">
      <t xml:space="preserve">ニュウリョクシテクダサイ </t>
    </rPh>
    <phoneticPr fontId="6"/>
  </si>
  <si>
    <t>入力枠が不足する場合は、印刷した用紙の下の余白部分に手書きしてください</t>
    <rPh sb="0" eb="3">
      <t xml:space="preserve">ニュウリョクワクガ </t>
    </rPh>
    <rPh sb="4" eb="6">
      <t xml:space="preserve">フソクスルバアイハ </t>
    </rPh>
    <rPh sb="12" eb="14">
      <t xml:space="preserve">インサツシタ </t>
    </rPh>
    <rPh sb="16" eb="18">
      <t xml:space="preserve">ヨウシノ </t>
    </rPh>
    <rPh sb="19" eb="20">
      <t>↓</t>
    </rPh>
    <rPh sb="21" eb="25">
      <t xml:space="preserve">ヨハクブブンニ </t>
    </rPh>
    <rPh sb="26" eb="28">
      <t xml:space="preserve">テガキシテクダサイ </t>
    </rPh>
    <phoneticPr fontId="6"/>
  </si>
  <si>
    <t>使　用
打楽器</t>
    <rPh sb="0" eb="6">
      <t xml:space="preserve">シヨウダガッキ </t>
    </rPh>
    <phoneticPr fontId="6"/>
  </si>
  <si>
    <t>未出版の楽譜　権利消滅により不要</t>
    <rPh sb="1" eb="3">
      <t xml:space="preserve">ミシュッパンノガクフ </t>
    </rPh>
    <rPh sb="7" eb="11">
      <t xml:space="preserve">ケンリショウメツニヨリ </t>
    </rPh>
    <rPh sb="14" eb="16">
      <t xml:space="preserve">フヨウ </t>
    </rPh>
    <phoneticPr fontId="6"/>
  </si>
  <si>
    <t>未出版の楽譜　オリジナル作品のため不要</t>
    <rPh sb="0" eb="1">
      <t xml:space="preserve">ミシュッパンノガクフ </t>
    </rPh>
    <phoneticPr fontId="6"/>
  </si>
  <si>
    <t>未出版の楽譜　済んでいない</t>
    <rPh sb="0" eb="3">
      <t xml:space="preserve">ミシュッパンノガクフ </t>
    </rPh>
    <rPh sb="7" eb="8">
      <t xml:space="preserve">スンデイナイ </t>
    </rPh>
    <phoneticPr fontId="6"/>
  </si>
  <si>
    <t>未出版の楽譜　済んでいる</t>
    <rPh sb="0" eb="1">
      <t xml:space="preserve">ミシュッパンノガクフ </t>
    </rPh>
    <rPh sb="7" eb="8">
      <t xml:space="preserve">スンデイル </t>
    </rPh>
    <phoneticPr fontId="6"/>
  </si>
  <si>
    <r>
      <t>■ コンクール参加申込書・裏面　</t>
    </r>
    <r>
      <rPr>
        <sz val="20"/>
        <color rgb="FFFFFF00"/>
        <rFont val="ＭＳ Ｐゴシック"/>
        <family val="2"/>
        <charset val="128"/>
      </rPr>
      <t>（印刷用）</t>
    </r>
    <r>
      <rPr>
        <sz val="20"/>
        <color theme="0"/>
        <rFont val="ＭＳ Ｐゴシック"/>
        <family val="2"/>
        <charset val="128"/>
      </rPr>
      <t xml:space="preserve"> ■</t>
    </r>
    <rPh sb="13" eb="15">
      <t xml:space="preserve">リメｎ </t>
    </rPh>
    <rPh sb="17" eb="20">
      <t xml:space="preserve">インサツヨウ </t>
    </rPh>
    <phoneticPr fontId="6"/>
  </si>
  <si>
    <t>使用する打楽器</t>
    <rPh sb="0" eb="2">
      <t xml:space="preserve">シヨウスルダガッキ </t>
    </rPh>
    <phoneticPr fontId="6"/>
  </si>
  <si>
    <t>入力欄が不足した場合の記入欄</t>
    <rPh sb="0" eb="3">
      <t xml:space="preserve">ニュウリョクランガフソクシタバアイノ </t>
    </rPh>
    <rPh sb="11" eb="14">
      <t xml:space="preserve">キニュウラｎ </t>
    </rPh>
    <phoneticPr fontId="6"/>
  </si>
  <si>
    <t>※ 打楽器を使用しない場合、このページは必要ありません。</t>
    <rPh sb="2" eb="5">
      <t xml:space="preserve">ダガッキヲシヨウシナイバアイ </t>
    </rPh>
    <rPh sb="20" eb="22">
      <t xml:space="preserve">ヒツヨウアリマセｎ </t>
    </rPh>
    <phoneticPr fontId="6"/>
  </si>
  <si>
    <t>グロッケン</t>
    <phoneticPr fontId="6"/>
  </si>
  <si>
    <t>入力例</t>
    <rPh sb="0" eb="3">
      <t xml:space="preserve">ニュウリョクレイ </t>
    </rPh>
    <phoneticPr fontId="6"/>
  </si>
  <si>
    <t>ティンパニ（S,M,L,LL）</t>
    <phoneticPr fontId="6"/>
  </si>
  <si>
    <t>マリンバ（5オクターブ）</t>
    <phoneticPr fontId="6"/>
  </si>
  <si>
    <t>ビブラフォン</t>
    <phoneticPr fontId="6"/>
  </si>
  <si>
    <t>シロフォン</t>
    <phoneticPr fontId="6"/>
  </si>
  <si>
    <t>トム（4台）</t>
    <rPh sb="4" eb="5">
      <t xml:space="preserve">ダイ </t>
    </rPh>
    <phoneticPr fontId="6"/>
  </si>
  <si>
    <t>スネアドラム</t>
    <phoneticPr fontId="6"/>
  </si>
  <si>
    <t>銅鑼</t>
    <rPh sb="0" eb="2">
      <t xml:space="preserve">ドラ </t>
    </rPh>
    <phoneticPr fontId="6"/>
  </si>
  <si>
    <t>チャイム</t>
    <phoneticPr fontId="6"/>
  </si>
  <si>
    <t>バスドラム（2台）</t>
    <rPh sb="7" eb="8">
      <t xml:space="preserve">ダイ </t>
    </rPh>
    <phoneticPr fontId="6"/>
  </si>
  <si>
    <t>サブタイトル</t>
    <phoneticPr fontId="6"/>
  </si>
  <si>
    <t>著作権申請に必要な項目です。
該当する場合は必ず入力してください。</t>
    <phoneticPr fontId="6"/>
  </si>
  <si>
    <t>楽章・サブタイトルがある場合、プログラムに [掲載する] or [掲載しない] を選択してから印刷してください。</t>
    <rPh sb="0" eb="2">
      <t xml:space="preserve">ガクショウ </t>
    </rPh>
    <rPh sb="23" eb="25">
      <t xml:space="preserve">ケイサイスルカ </t>
    </rPh>
    <rPh sb="33" eb="35">
      <t xml:space="preserve">ケイサイシナイ </t>
    </rPh>
    <rPh sb="41" eb="43">
      <t xml:space="preserve">センタクシテ </t>
    </rPh>
    <rPh sb="47" eb="49">
      <t xml:space="preserve">インサツシテクダサイ </t>
    </rPh>
    <phoneticPr fontId="6"/>
  </si>
  <si>
    <t>←チケット最低枚数算出用</t>
    <rPh sb="9" eb="12">
      <t xml:space="preserve">サンシュツヨウ </t>
    </rPh>
    <phoneticPr fontId="6"/>
  </si>
  <si>
    <t>次は、打楽器を使用する団体は[演奏情報(打楽器)]、使用しない団体は [入場券に関する情報] を入力してください</t>
    <rPh sb="0" eb="1">
      <t xml:space="preserve">ツギハ </t>
    </rPh>
    <rPh sb="3" eb="6">
      <t xml:space="preserve">ダガッキヲシヨウスルダンタイハ </t>
    </rPh>
    <rPh sb="15" eb="19">
      <t xml:space="preserve">エンソウジョウホウ </t>
    </rPh>
    <rPh sb="20" eb="23">
      <t xml:space="preserve">シヨウダガッキ </t>
    </rPh>
    <rPh sb="26" eb="28">
      <t xml:space="preserve">シヨウシナイダンタイハ </t>
    </rPh>
    <rPh sb="36" eb="39">
      <t xml:space="preserve">ニュウジョウケｎ </t>
    </rPh>
    <rPh sb="48" eb="50">
      <t xml:space="preserve">ニュウリョクシテクダサイ </t>
    </rPh>
    <phoneticPr fontId="6"/>
  </si>
  <si>
    <t>（小学生・大学・職場・一般部門には別に用紙があります）</t>
    <rPh sb="1" eb="4">
      <t xml:space="preserve">ショウガクセイ </t>
    </rPh>
    <rPh sb="5" eb="7">
      <t xml:space="preserve">ダイガク </t>
    </rPh>
    <rPh sb="8" eb="10">
      <t xml:space="preserve">ショクバ </t>
    </rPh>
    <rPh sb="11" eb="13">
      <t xml:space="preserve">イッパｎ </t>
    </rPh>
    <rPh sb="13" eb="15">
      <t xml:space="preserve">ブモンニハ </t>
    </rPh>
    <rPh sb="17" eb="18">
      <t xml:space="preserve">ベツニ </t>
    </rPh>
    <rPh sb="19" eb="21">
      <t xml:space="preserve">ヨウシガ </t>
    </rPh>
    <phoneticPr fontId="6"/>
  </si>
  <si>
    <t>※ 打楽器を使用しない場合、[参加申込書（使用打楽器）]　は必要ありません。</t>
    <rPh sb="2" eb="5">
      <t xml:space="preserve">ダガッキヲシヨウシナイバアイ </t>
    </rPh>
    <rPh sb="15" eb="20">
      <t xml:space="preserve">サンカモウシコミショ </t>
    </rPh>
    <rPh sb="21" eb="26">
      <t xml:space="preserve">シヨウダガッキ </t>
    </rPh>
    <rPh sb="30" eb="32">
      <t xml:space="preserve">ヒツヨウアリマセｎ </t>
    </rPh>
    <phoneticPr fontId="6"/>
  </si>
  <si>
    <t>　　（両面印刷ではありません）</t>
    <rPh sb="3" eb="7">
      <t xml:space="preserve">リョウメンインサツ </t>
    </rPh>
    <phoneticPr fontId="6"/>
  </si>
  <si>
    <r>
      <t>※ 打楽器を使用する編成の場合、</t>
    </r>
    <r>
      <rPr>
        <sz val="12"/>
        <color rgb="FF0070C0"/>
        <rFont val="ＭＳ Ｐゴシック"/>
        <family val="2"/>
        <charset val="128"/>
      </rPr>
      <t xml:space="preserve"> [参加申込書（使用打楽器）]</t>
    </r>
    <r>
      <rPr>
        <sz val="12"/>
        <color rgb="FFFF0000"/>
        <rFont val="ＭＳ Ｐゴシック"/>
        <family val="2"/>
        <charset val="128"/>
      </rPr>
      <t>　を　[参加申込書]　の２ページ目として必ず提出してください。</t>
    </r>
    <rPh sb="2" eb="5">
      <t xml:space="preserve">ダガッキヲ </t>
    </rPh>
    <rPh sb="6" eb="8">
      <t xml:space="preserve">シヨウスルヘンレイノバアイハ </t>
    </rPh>
    <rPh sb="10" eb="12">
      <t xml:space="preserve">ヘンセイ </t>
    </rPh>
    <rPh sb="18" eb="23">
      <t xml:space="preserve">サンカモウシコミショ </t>
    </rPh>
    <rPh sb="24" eb="29">
      <t xml:space="preserve">シヨウダガッキ </t>
    </rPh>
    <rPh sb="51" eb="52">
      <t xml:space="preserve">カナラズ </t>
    </rPh>
    <rPh sb="53" eb="55">
      <t xml:space="preserve">テイシュツ </t>
    </rPh>
    <phoneticPr fontId="6"/>
  </si>
  <si>
    <r>
      <t>※ 打楽器を使用する編成の場合、</t>
    </r>
    <r>
      <rPr>
        <sz val="12"/>
        <color rgb="FF0070C0"/>
        <rFont val="ＭＳ Ｐゴシック"/>
        <family val="2"/>
        <charset val="128"/>
      </rPr>
      <t>[参加申込書]の２ページ目として、このページを必ず提出</t>
    </r>
    <r>
      <rPr>
        <sz val="12"/>
        <color rgb="FFFF0000"/>
        <rFont val="ＭＳ Ｐゴシック"/>
        <family val="2"/>
        <charset val="128"/>
      </rPr>
      <t>してください。</t>
    </r>
    <rPh sb="2" eb="5">
      <t xml:space="preserve">ダガッキヲ </t>
    </rPh>
    <rPh sb="6" eb="8">
      <t xml:space="preserve">シヨウスルヘンレイノバアイハ </t>
    </rPh>
    <rPh sb="10" eb="12">
      <t xml:space="preserve">ヘンセイ </t>
    </rPh>
    <rPh sb="17" eb="22">
      <t xml:space="preserve">サンカモウシコミショノ </t>
    </rPh>
    <rPh sb="39" eb="40">
      <t xml:space="preserve">カナラズ </t>
    </rPh>
    <rPh sb="41" eb="43">
      <t xml:space="preserve">テイシュツシテクダサイ </t>
    </rPh>
    <phoneticPr fontId="6"/>
  </si>
  <si>
    <t>参加申込書・打楽器</t>
    <rPh sb="0" eb="5">
      <t xml:space="preserve">サンカモウシコミショ </t>
    </rPh>
    <rPh sb="6" eb="9">
      <t xml:space="preserve">ダガッキ </t>
    </rPh>
    <phoneticPr fontId="6"/>
  </si>
  <si>
    <r>
      <t>←　この部分は　</t>
    </r>
    <r>
      <rPr>
        <sz val="12"/>
        <color rgb="FFFF0000"/>
        <rFont val="ＭＳ Ｐゴシック"/>
        <family val="2"/>
        <charset val="128"/>
      </rPr>
      <t>選択</t>
    </r>
    <r>
      <rPr>
        <sz val="12"/>
        <color theme="1"/>
        <rFont val="ＭＳ Ｐゴシック"/>
        <family val="2"/>
        <charset val="128"/>
      </rPr>
      <t>　してください。</t>
    </r>
    <rPh sb="8" eb="10">
      <t xml:space="preserve">センタク </t>
    </rPh>
    <phoneticPr fontId="6"/>
  </si>
  <si>
    <r>
      <t>←　この部分は　</t>
    </r>
    <r>
      <rPr>
        <sz val="12"/>
        <color rgb="FFFF0000"/>
        <rFont val="ＭＳ Ｐゴシック"/>
        <family val="2"/>
        <charset val="128"/>
      </rPr>
      <t>入力</t>
    </r>
    <r>
      <rPr>
        <sz val="12"/>
        <color theme="1"/>
        <rFont val="ＭＳ Ｐゴシック"/>
        <family val="2"/>
        <charset val="128"/>
      </rPr>
      <t>　してください。</t>
    </r>
    <rPh sb="8" eb="10">
      <t xml:space="preserve">ニュウリョク </t>
    </rPh>
    <phoneticPr fontId="6"/>
  </si>
  <si>
    <r>
      <rPr>
        <sz val="12"/>
        <color rgb="FFFF0000"/>
        <rFont val="ＭＳ Ｐゴシック"/>
        <family val="2"/>
        <charset val="128"/>
      </rPr>
      <t>打楽器を使用する団体のみ、[参加申込書]の２ページ目として提出</t>
    </r>
    <r>
      <rPr>
        <sz val="12"/>
        <color theme="1"/>
        <rFont val="ＭＳ Ｐゴシック"/>
        <family val="2"/>
        <charset val="128"/>
      </rPr>
      <t>してください。（両面印刷ではありません）</t>
    </r>
    <rPh sb="0" eb="3">
      <t xml:space="preserve">ダガッキヲシヨウスル </t>
    </rPh>
    <rPh sb="8" eb="10">
      <t xml:space="preserve">ダンタイノミ </t>
    </rPh>
    <rPh sb="14" eb="19">
      <t xml:space="preserve">サンカモウシコミショ </t>
    </rPh>
    <rPh sb="29" eb="31">
      <t xml:space="preserve">テイシュツ </t>
    </rPh>
    <rPh sb="39" eb="43">
      <t>リョウメンインサツデハア</t>
    </rPh>
    <phoneticPr fontId="6"/>
  </si>
  <si>
    <t>アンサンブルコンテストプログラムに、団体名・出演者名が記載されることを</t>
    <rPh sb="18" eb="21">
      <t xml:space="preserve">ダンタイメイ </t>
    </rPh>
    <rPh sb="22" eb="26">
      <t xml:space="preserve">シュツエンシャメイガ </t>
    </rPh>
    <rPh sb="27" eb="28">
      <t xml:space="preserve">キサイサレルコトヲ </t>
    </rPh>
    <phoneticPr fontId="6"/>
  </si>
  <si>
    <t>＊アンサンブルコンテストに、団体名・出演者名が記載されることを</t>
    <rPh sb="14" eb="17">
      <t xml:space="preserve">ダンタイメイ </t>
    </rPh>
    <rPh sb="18" eb="22">
      <t xml:space="preserve">シュツエンシャメイガ </t>
    </rPh>
    <rPh sb="23" eb="24">
      <t xml:space="preserve">キサイサレルコトヲ </t>
    </rPh>
    <phoneticPr fontId="6"/>
  </si>
  <si>
    <t>入場券</t>
    <rPh sb="0" eb="3">
      <t xml:space="preserve">ニュウジョウケｎ </t>
    </rPh>
    <phoneticPr fontId="6"/>
  </si>
  <si>
    <t>一般</t>
    <rPh sb="0" eb="2">
      <t xml:space="preserve">イッパｎ </t>
    </rPh>
    <phoneticPr fontId="6"/>
  </si>
  <si>
    <t>学生</t>
    <rPh sb="0" eb="2">
      <t xml:space="preserve">ガクセイ </t>
    </rPh>
    <phoneticPr fontId="6"/>
  </si>
  <si>
    <t>合計</t>
    <rPh sb="0" eb="2">
      <t xml:space="preserve">ゴウケイ </t>
    </rPh>
    <phoneticPr fontId="6"/>
  </si>
  <si>
    <t>←チケット枚数</t>
    <rPh sb="1" eb="5">
      <t xml:space="preserve">チケットマイスウ </t>
    </rPh>
    <phoneticPr fontId="6"/>
  </si>
  <si>
    <t>←枚数OK</t>
    <rPh sb="1" eb="3">
      <t xml:space="preserve">マイスウ </t>
    </rPh>
    <phoneticPr fontId="6"/>
  </si>
  <si>
    <t>第58回 北九州アンサンブルコンテスト</t>
    <rPh sb="0" eb="1">
      <t xml:space="preserve">ダイ </t>
    </rPh>
    <rPh sb="3" eb="4">
      <t xml:space="preserve">カイ </t>
    </rPh>
    <rPh sb="5" eb="8">
      <t xml:space="preserve">キタキュウシュウスイソウガクコンクール </t>
    </rPh>
    <phoneticPr fontId="6"/>
  </si>
  <si>
    <t>若松市民会館大ホール</t>
    <rPh sb="0" eb="6">
      <t xml:space="preserve">ワカマツシミンカイカｎ </t>
    </rPh>
    <rPh sb="6" eb="7">
      <t xml:space="preserve">ダイホール </t>
    </rPh>
    <phoneticPr fontId="6"/>
  </si>
  <si>
    <t>【重要】</t>
    <rPh sb="1" eb="3">
      <t xml:space="preserve">ジュウヨウ </t>
    </rPh>
    <phoneticPr fontId="6"/>
  </si>
  <si>
    <t>このファイルは【プログラム内容】と一緒にメールで送信してください。</t>
    <rPh sb="17" eb="19">
      <t xml:space="preserve">イッショニ </t>
    </rPh>
    <rPh sb="24" eb="26">
      <t xml:space="preserve">ソウシンシテクダサイ </t>
    </rPh>
    <phoneticPr fontId="6"/>
  </si>
  <si>
    <t>内容の一部をプログラム・進行表の作成に使用します。</t>
    <rPh sb="0" eb="2">
      <t xml:space="preserve">ナイヨウノイチブヲ </t>
    </rPh>
    <rPh sb="12" eb="15">
      <t xml:space="preserve">シンコウヒョウ </t>
    </rPh>
    <phoneticPr fontId="6"/>
  </si>
  <si>
    <t>ファイル送信時にチケット枚数が空欄でも問題ありません。(代表者会議で提出する参加申込書には枚数が必要です)</t>
    <rPh sb="15" eb="17">
      <t xml:space="preserve">クウランデモ </t>
    </rPh>
    <rPh sb="19" eb="21">
      <t xml:space="preserve">モンダイアリマセｎ </t>
    </rPh>
    <rPh sb="28" eb="33">
      <t xml:space="preserve">ダイヒョウシャカイギデテイシュツスル </t>
    </rPh>
    <rPh sb="38" eb="43">
      <t xml:space="preserve">サンカモウシコミショニハ </t>
    </rPh>
    <rPh sb="45" eb="47">
      <t xml:space="preserve">マイスウガヒツヨウデス </t>
    </rPh>
    <phoneticPr fontId="6"/>
  </si>
  <si>
    <t>ミスのないように入力をお願いします。</t>
    <rPh sb="8" eb="10">
      <t xml:space="preserve">ニュウリョクヲ </t>
    </rPh>
    <phoneticPr fontId="6"/>
  </si>
  <si>
    <t>入力ができない文字は★を入力し【プログラム内容】を印刷した用紙に朱書きしてください。</t>
    <rPh sb="0" eb="2">
      <t xml:space="preserve">ニュウリョクガデキナイモジハ </t>
    </rPh>
    <rPh sb="12" eb="14">
      <t xml:space="preserve">ニュウリョクシ </t>
    </rPh>
    <rPh sb="25" eb="27">
      <t xml:space="preserve">インサツ </t>
    </rPh>
    <rPh sb="29" eb="31">
      <t xml:space="preserve">ヨウシニ </t>
    </rPh>
    <rPh sb="32" eb="34">
      <t xml:space="preserve">シュガキシテクダサイ </t>
    </rPh>
    <phoneticPr fontId="6"/>
  </si>
  <si>
    <t>「団体名」がプログラム・進行表に掲載されます。</t>
    <rPh sb="1" eb="4">
      <t xml:space="preserve">ダンタイメイ </t>
    </rPh>
    <rPh sb="12" eb="15">
      <t xml:space="preserve">シンコウヒョウ </t>
    </rPh>
    <rPh sb="16" eb="18">
      <t xml:space="preserve">ケイサイサレマス </t>
    </rPh>
    <phoneticPr fontId="6"/>
  </si>
  <si>
    <t>作曲者</t>
    <rPh sb="0" eb="1">
      <t xml:space="preserve">サッキョクシャ </t>
    </rPh>
    <phoneticPr fontId="6"/>
  </si>
  <si>
    <t>入力内容を修正させていただくことがあります。あらかじめご承知おきください。</t>
    <rPh sb="0" eb="4">
      <t xml:space="preserve">ニュウリョクナイヨウ </t>
    </rPh>
    <rPh sb="5" eb="7">
      <t xml:space="preserve">シュウセイサセテイタダクコトガアリマス </t>
    </rPh>
    <phoneticPr fontId="6"/>
  </si>
  <si>
    <t>プログラム・アナウンス原稿に使用する内容が多くあります。</t>
    <rPh sb="11" eb="13">
      <t xml:space="preserve">ゲンコウ </t>
    </rPh>
    <rPh sb="14" eb="16">
      <t xml:space="preserve">シヨウスル </t>
    </rPh>
    <rPh sb="18" eb="20">
      <t xml:space="preserve">ナイヨウガ </t>
    </rPh>
    <rPh sb="21" eb="22">
      <t xml:space="preserve">オオクアリマス </t>
    </rPh>
    <phoneticPr fontId="6"/>
  </si>
  <si>
    <t>※「購入枚数」指定のため、すべて購入していただきます。大会当日を含め、返券は受け付けません。</t>
    <rPh sb="2" eb="6">
      <t xml:space="preserve">コウニュウマイスウ </t>
    </rPh>
    <rPh sb="7" eb="9">
      <t xml:space="preserve">シテイノタメ </t>
    </rPh>
    <rPh sb="16" eb="18">
      <t xml:space="preserve">コウニュウシテイタダキマス </t>
    </rPh>
    <rPh sb="27" eb="31">
      <t xml:space="preserve">タイカイトウジツヲフクメ </t>
    </rPh>
    <rPh sb="35" eb="37">
      <t xml:space="preserve">ヘンケン </t>
    </rPh>
    <rPh sb="38" eb="39">
      <t xml:space="preserve">ウケツケマセｎ </t>
    </rPh>
    <phoneticPr fontId="6"/>
  </si>
  <si>
    <r>
      <rPr>
        <b/>
        <sz val="14"/>
        <color rgb="FFFFD8F5"/>
        <rFont val="ＭＳ Ｐゴシック"/>
        <family val="2"/>
        <charset val="128"/>
      </rPr>
      <t>※</t>
    </r>
    <r>
      <rPr>
        <b/>
        <sz val="14"/>
        <color rgb="FFFF0000"/>
        <rFont val="ＭＳ Ｐゴシック"/>
        <family val="2"/>
        <charset val="128"/>
      </rPr>
      <t>前売券のみで「演奏人数以上」です。当日券の枚数は含みません。</t>
    </r>
    <rPh sb="1" eb="4">
      <t xml:space="preserve">マエウリケンノミデ </t>
    </rPh>
    <rPh sb="8" eb="14">
      <t xml:space="preserve">エンソウニンズウイジョウ </t>
    </rPh>
    <rPh sb="18" eb="21">
      <t xml:space="preserve">トウジツケンノ </t>
    </rPh>
    <rPh sb="22" eb="24">
      <t xml:space="preserve">マイスウハ </t>
    </rPh>
    <rPh sb="25" eb="26">
      <t xml:space="preserve">フクミマセｎ </t>
    </rPh>
    <phoneticPr fontId="6"/>
  </si>
  <si>
    <t>※前売券、当日券ともに同一金額です。</t>
    <rPh sb="1" eb="4">
      <t xml:space="preserve">マエウリケｎ </t>
    </rPh>
    <rPh sb="5" eb="8">
      <t xml:space="preserve">トウジツケントモニ </t>
    </rPh>
    <rPh sb="11" eb="15">
      <t xml:space="preserve">ドウイツキンガクデス </t>
    </rPh>
    <phoneticPr fontId="6"/>
  </si>
  <si>
    <t>※座席を利用する場合は、入場券が必要です。</t>
    <phoneticPr fontId="6"/>
  </si>
  <si>
    <r>
      <t>入場券</t>
    </r>
    <r>
      <rPr>
        <sz val="14"/>
        <color rgb="FFFF0000"/>
        <rFont val="ＭＳ Ｐゴシック"/>
        <family val="2"/>
        <charset val="128"/>
      </rPr>
      <t>購入枚数</t>
    </r>
    <r>
      <rPr>
        <sz val="14"/>
        <color theme="1"/>
        <rFont val="ＭＳ Ｐゴシック"/>
        <family val="2"/>
        <charset val="128"/>
      </rPr>
      <t>を入力してください</t>
    </r>
    <rPh sb="0" eb="3">
      <t xml:space="preserve">ニュウジョウケｎ </t>
    </rPh>
    <rPh sb="3" eb="5">
      <t xml:space="preserve">コウニュウマイスウ </t>
    </rPh>
    <rPh sb="5" eb="7">
      <t xml:space="preserve">キボウマイスウ </t>
    </rPh>
    <rPh sb="8" eb="10">
      <t xml:space="preserve">ニュウリョクシテクダサイ </t>
    </rPh>
    <phoneticPr fontId="6"/>
  </si>
  <si>
    <t>一般</t>
    <rPh sb="0" eb="1">
      <t xml:space="preserve">イッパｎ </t>
    </rPh>
    <phoneticPr fontId="6"/>
  </si>
  <si>
    <t>学生（小中高）</t>
    <rPh sb="0" eb="2">
      <t xml:space="preserve">イッパｎ </t>
    </rPh>
    <phoneticPr fontId="6"/>
  </si>
  <si>
    <t>演奏人数</t>
    <rPh sb="0" eb="4">
      <t xml:space="preserve">エンソウニンズウ </t>
    </rPh>
    <phoneticPr fontId="6"/>
  </si>
  <si>
    <t>名</t>
    <rPh sb="0" eb="1">
      <t xml:space="preserve">メイ </t>
    </rPh>
    <phoneticPr fontId="6"/>
  </si>
  <si>
    <t>アンサンブルコンテストは1日開催です。</t>
    <rPh sb="13" eb="16">
      <t xml:space="preserve">ニチカンカイサイサレマス </t>
    </rPh>
    <phoneticPr fontId="6"/>
  </si>
  <si>
    <t>（中学生部門・高等学校部門を同日開催）</t>
    <rPh sb="1" eb="6">
      <t xml:space="preserve">チュウガクセイブモｎ </t>
    </rPh>
    <rPh sb="7" eb="13">
      <t xml:space="preserve">コウトウガッコウブモｎ </t>
    </rPh>
    <rPh sb="14" eb="18">
      <t xml:space="preserve">ドウジツカイサイ </t>
    </rPh>
    <phoneticPr fontId="6"/>
  </si>
  <si>
    <t>← 購入する枚数です</t>
    <phoneticPr fontId="6"/>
  </si>
  <si>
    <t>チケットは演奏人数以上の枚数を買い取りです。
（学生・一般の合計が、演奏人数以上になるようにしてください）</t>
    <rPh sb="5" eb="7">
      <t xml:space="preserve">エンソウ </t>
    </rPh>
    <rPh sb="7" eb="9">
      <t xml:space="preserve">シュツエンニンズウ </t>
    </rPh>
    <rPh sb="9" eb="11">
      <t xml:space="preserve">イジョウノ </t>
    </rPh>
    <rPh sb="12" eb="14">
      <t xml:space="preserve">マイスウヲ </t>
    </rPh>
    <rPh sb="15" eb="16">
      <t xml:space="preserve">カイトリデス </t>
    </rPh>
    <rPh sb="34" eb="36">
      <t xml:space="preserve">エンソウ </t>
    </rPh>
    <phoneticPr fontId="6"/>
  </si>
  <si>
    <t>ただいまの演奏は</t>
    <phoneticPr fontId="6"/>
  </si>
  <si>
    <t>　のみなさんでした。</t>
    <phoneticPr fontId="6"/>
  </si>
  <si>
    <t>プログラム　　　　　　　　　　　　　　　番</t>
    <phoneticPr fontId="6"/>
  </si>
  <si>
    <t>作曲</t>
    <rPh sb="0" eb="2">
      <t xml:space="preserve">サッキョク </t>
    </rPh>
    <phoneticPr fontId="6"/>
  </si>
  <si>
    <t>編曲</t>
    <rPh sb="0" eb="2">
      <t xml:space="preserve">ヘンキョク </t>
    </rPh>
    <phoneticPr fontId="6"/>
  </si>
  <si>
    <t>サブタイトル1</t>
    <phoneticPr fontId="6"/>
  </si>
  <si>
    <t>サブタイトル2</t>
  </si>
  <si>
    <t>サブタイトル3</t>
  </si>
  <si>
    <t>サブタイトル4</t>
  </si>
  <si>
    <t>サブタイトル5</t>
  </si>
  <si>
    <t>サブタイトル6</t>
  </si>
  <si>
    <t>サブタイトルをプログラムに「掲載する」</t>
    <rPh sb="14" eb="16">
      <t xml:space="preserve">ケイサイスル </t>
    </rPh>
    <phoneticPr fontId="6"/>
  </si>
  <si>
    <t>サブタイトルをプログラムに「掲載しない」</t>
    <rPh sb="14" eb="15">
      <t xml:space="preserve">ケイサイシナイ </t>
    </rPh>
    <phoneticPr fontId="6"/>
  </si>
  <si>
    <t>掲載確認</t>
    <rPh sb="0" eb="2">
      <t xml:space="preserve">ケイサイ </t>
    </rPh>
    <rPh sb="2" eb="4">
      <t xml:space="preserve">カクニｎ </t>
    </rPh>
    <phoneticPr fontId="6"/>
  </si>
  <si>
    <t>　　← 指定された編成以外で演奏する場合は、必ず文書によって許諾を得た上で、許諾書を提出してください。</t>
    <rPh sb="4" eb="6">
      <t xml:space="preserve">シテイサレタ </t>
    </rPh>
    <rPh sb="9" eb="13">
      <t xml:space="preserve">ヘンセイイガイデ </t>
    </rPh>
    <rPh sb="14" eb="16">
      <t xml:space="preserve">エンソウスルバアイハ </t>
    </rPh>
    <rPh sb="22" eb="23">
      <t xml:space="preserve">カナラズ </t>
    </rPh>
    <rPh sb="24" eb="26">
      <t xml:space="preserve">ブンショニヨッテ </t>
    </rPh>
    <rPh sb="30" eb="32">
      <t xml:space="preserve">キョダクヲエタウエデ </t>
    </rPh>
    <rPh sb="38" eb="41">
      <t xml:space="preserve">キョダクショヲ </t>
    </rPh>
    <rPh sb="42" eb="44">
      <t xml:space="preserve">テイシュツシテクダサイ </t>
    </rPh>
    <phoneticPr fontId="6"/>
  </si>
  <si>
    <t>サブタイトルがある場合は「必ず選択」してください</t>
    <rPh sb="13" eb="14">
      <t xml:space="preserve">カナラズ </t>
    </rPh>
    <rPh sb="15" eb="17">
      <t xml:space="preserve">センタクシテクダサイ </t>
    </rPh>
    <phoneticPr fontId="6"/>
  </si>
  <si>
    <t>作曲者名</t>
    <rPh sb="0" eb="4">
      <t xml:space="preserve">サッキョクシャメイ </t>
    </rPh>
    <phoneticPr fontId="6"/>
  </si>
  <si>
    <t>編曲者名</t>
    <rPh sb="0" eb="4">
      <t xml:space="preserve">ヘンキョクシャメイ </t>
    </rPh>
    <phoneticPr fontId="6"/>
  </si>
  <si>
    <t>編　　成</t>
    <rPh sb="0" eb="4">
      <t xml:space="preserve">ヘンセイ </t>
    </rPh>
    <phoneticPr fontId="6"/>
  </si>
  <si>
    <t>部　　門</t>
    <rPh sb="0" eb="4">
      <t xml:space="preserve">ブモｎ </t>
    </rPh>
    <phoneticPr fontId="6"/>
  </si>
  <si>
    <t>演奏曲目（上段にご記入ください）</t>
    <rPh sb="0" eb="4">
      <t xml:space="preserve">エンソウキョクモク </t>
    </rPh>
    <rPh sb="5" eb="7">
      <t xml:space="preserve">ジョウダンニ </t>
    </rPh>
    <phoneticPr fontId="1"/>
  </si>
  <si>
    <r>
      <t>プログラムに掲載しない場合でも、</t>
    </r>
    <r>
      <rPr>
        <sz val="12"/>
        <color rgb="FFFF0000"/>
        <rFont val="ＭＳ Ｐゴシック"/>
        <family val="2"/>
        <charset val="128"/>
      </rPr>
      <t>著作権の申請は必要</t>
    </r>
    <r>
      <rPr>
        <sz val="12"/>
        <color theme="1"/>
        <rFont val="ＭＳ Ｐゴシック"/>
        <family val="2"/>
        <charset val="128"/>
      </rPr>
      <t>です。</t>
    </r>
    <phoneticPr fontId="6"/>
  </si>
  <si>
    <t>※アンサンブルコンテストの入場券は「演奏人数以上の枚数を買い取り」です。（学生・一般の合計が、演奏人数以上になるようにしてください）</t>
    <rPh sb="13" eb="16">
      <t xml:space="preserve">ニュウジョウケンハ </t>
    </rPh>
    <phoneticPr fontId="6"/>
  </si>
  <si>
    <t>＊参加申込書(Excel)およびプログラム内容(Word or 一太郎)の各データは、代表者会議2日前の19時までに指定された</t>
    <rPh sb="4" eb="24">
      <t xml:space="preserve">サンカモウシコミショ </t>
    </rPh>
    <rPh sb="37" eb="38">
      <t xml:space="preserve">カクデータ </t>
    </rPh>
    <rPh sb="41" eb="43">
      <t xml:space="preserve">ニチマエノ </t>
    </rPh>
    <rPh sb="46" eb="47">
      <t xml:space="preserve">ジマデニ </t>
    </rPh>
    <rPh sb="51" eb="53">
      <t xml:space="preserve">シテイサレタ </t>
    </rPh>
    <rPh sb="58" eb="60">
      <t xml:space="preserve">シテイサレタ </t>
    </rPh>
    <phoneticPr fontId="6"/>
  </si>
  <si>
    <r>
      <rPr>
        <sz val="11"/>
        <color theme="0"/>
        <rFont val="ＭＳ Ｐゴシック"/>
        <family val="2"/>
        <charset val="128"/>
      </rPr>
      <t>＊</t>
    </r>
    <r>
      <rPr>
        <sz val="11"/>
        <color theme="1"/>
        <rFont val="ＭＳ Ｐゴシック"/>
        <family val="2"/>
        <charset val="128"/>
      </rPr>
      <t>メールアドレスに送信してください。</t>
    </r>
    <rPh sb="9" eb="11">
      <t xml:space="preserve">ソウシンシテクダサイ </t>
    </rPh>
    <phoneticPr fontId="6"/>
  </si>
  <si>
    <t>＊代表者会議の際、「参加申込書」、「演奏利用明細書」、「アナウンス原稿」、および「プログラム内容」の各書類を印刷して</t>
    <rPh sb="0" eb="1">
      <t>＊</t>
    </rPh>
    <rPh sb="1" eb="6">
      <t xml:space="preserve">ダイヒョウシャカイギノサイ </t>
    </rPh>
    <rPh sb="9" eb="14">
      <t xml:space="preserve">サンカモウシコミショ </t>
    </rPh>
    <rPh sb="27" eb="32">
      <t xml:space="preserve">シュツエンシャメイボヲ </t>
    </rPh>
    <rPh sb="49" eb="52">
      <t xml:space="preserve">カクショルイヲ </t>
    </rPh>
    <rPh sb="54" eb="56">
      <t xml:space="preserve">インサツシテ </t>
    </rPh>
    <phoneticPr fontId="6"/>
  </si>
  <si>
    <r>
      <rPr>
        <sz val="11"/>
        <color theme="0"/>
        <rFont val="ＭＳ Ｐゴシック"/>
        <family val="2"/>
        <charset val="128"/>
      </rPr>
      <t>＊</t>
    </r>
    <r>
      <rPr>
        <sz val="11"/>
        <color theme="1"/>
        <rFont val="ＭＳ Ｐゴシック"/>
        <family val="2"/>
        <charset val="128"/>
      </rPr>
      <t>提出してください。</t>
    </r>
    <rPh sb="0" eb="1">
      <t>＊</t>
    </rPh>
    <phoneticPr fontId="6"/>
  </si>
  <si>
    <t>＊打楽器を使用する編成の場合「参加申込書・打楽器」(使用打楽器一覧)も印刷して提出してください。</t>
    <rPh sb="0" eb="1">
      <t>＊</t>
    </rPh>
    <rPh sb="1" eb="4">
      <t xml:space="preserve">ダガッキヲシヨウスルヘンセイノバアイ </t>
    </rPh>
    <rPh sb="15" eb="20">
      <t xml:space="preserve">サンカモウシコミショ </t>
    </rPh>
    <rPh sb="21" eb="24">
      <t xml:space="preserve">ダガッキ </t>
    </rPh>
    <rPh sb="26" eb="28">
      <t xml:space="preserve">シヨウ </t>
    </rPh>
    <rPh sb="28" eb="33">
      <t xml:space="preserve">ダガッキイチラｎ </t>
    </rPh>
    <rPh sb="35" eb="37">
      <t xml:space="preserve">インサツシテ </t>
    </rPh>
    <rPh sb="39" eb="41">
      <t xml:space="preserve">テイシュツシテクダサイ 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</si>
</sst>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#,##0_);[Red]\(&quot;¥&quot;#,##0\)"/>
    <numFmt numFmtId="178" formatCode="[$]ggge&quot;年&quot;m&quot;月&quot;d&quot;日&quot;;@" x16r2:formatCode16="[$-ja-JP-x-gannen]ggge&quot;年&quot;m&quot;月&quot;d&quot;日&quot;;@"/>
  </numFmts>
  <fonts count="39">
    <font>
      <sz val="12"/>
      <color theme="1"/>
      <name val="ＭＳ Ｐゴシック"/>
      <family val="2"/>
      <charset val="128"/>
    </font>
    <font>
      <sz val="6"/>
      <name val="Yu Gothic"/>
      <family val="2"/>
      <charset val="128"/>
    </font>
    <font>
      <sz val="14"/>
      <color theme="1"/>
      <name val="ＭＳ Ｐゴシック"/>
      <family val="2"/>
      <charset val="128"/>
    </font>
    <font>
      <sz val="13"/>
      <color theme="1"/>
      <name val="ＭＳ Ｐゴシック"/>
      <family val="2"/>
      <charset val="128"/>
    </font>
    <font>
      <sz val="15"/>
      <color theme="1"/>
      <name val="ＭＳ Ｐゴシック"/>
      <family val="2"/>
      <charset val="128"/>
    </font>
    <font>
      <sz val="22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20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2"/>
      <color rgb="FFFF0000"/>
      <name val="ＭＳ Ｐゴシック"/>
      <family val="2"/>
      <charset val="128"/>
    </font>
    <font>
      <sz val="18"/>
      <color theme="0"/>
      <name val="ＭＳ Ｐゴシック"/>
      <family val="2"/>
      <charset val="128"/>
    </font>
    <font>
      <sz val="26"/>
      <color theme="0"/>
      <name val="ＭＳ Ｐゴシック"/>
      <family val="2"/>
      <charset val="128"/>
    </font>
    <font>
      <sz val="14"/>
      <color theme="0"/>
      <name val="ＭＳ Ｐゴシック"/>
      <family val="2"/>
      <charset val="128"/>
    </font>
    <font>
      <sz val="22"/>
      <color theme="0"/>
      <name val="ＭＳ Ｐゴシック"/>
      <family val="2"/>
      <charset val="128"/>
    </font>
    <font>
      <sz val="26"/>
      <color theme="1"/>
      <name val="ＭＳ Ｐゴシック"/>
      <family val="2"/>
      <charset val="128"/>
    </font>
    <font>
      <sz val="20"/>
      <color theme="0"/>
      <name val="ＭＳ Ｐゴシック"/>
      <family val="2"/>
      <charset val="128"/>
    </font>
    <font>
      <sz val="12"/>
      <color theme="1"/>
      <name val="ＭＳ ゴシック"/>
      <family val="2"/>
      <charset val="128"/>
    </font>
    <font>
      <sz val="14"/>
      <color rgb="FFFFFF00"/>
      <name val="ＭＳ Ｐゴシック"/>
      <family val="2"/>
      <charset val="128"/>
    </font>
    <font>
      <sz val="14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</font>
    <font>
      <sz val="20"/>
      <color rgb="FFFFFF00"/>
      <name val="ＭＳ Ｐゴシック"/>
      <family val="2"/>
      <charset val="128"/>
    </font>
    <font>
      <b/>
      <sz val="14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b/>
      <sz val="12"/>
      <color rgb="FFFF0000"/>
      <name val="ＭＳ Ｐゴシック"/>
      <family val="2"/>
      <charset val="128"/>
    </font>
    <font>
      <b/>
      <sz val="18"/>
      <color theme="1"/>
      <name val="ＭＳ Ｐゴシック"/>
      <family val="2"/>
      <charset val="128"/>
    </font>
    <font>
      <sz val="14"/>
      <color rgb="FFFF0000"/>
      <name val="ＭＳ Ｐゴシック"/>
      <family val="2"/>
      <charset val="128"/>
    </font>
    <font>
      <sz val="18"/>
      <color theme="1"/>
      <name val="ＭＳ Ｐゴシック"/>
      <family val="2"/>
      <charset val="128"/>
    </font>
    <font>
      <sz val="14"/>
      <name val="ＭＳ Ｐゴシック"/>
      <family val="2"/>
      <charset val="128"/>
    </font>
    <font>
      <sz val="12"/>
      <name val="ＭＳ Ｐゴシック"/>
      <family val="2"/>
      <charset val="128"/>
    </font>
    <font>
      <sz val="18"/>
      <color rgb="FFFF0000"/>
      <name val="ＭＳ Ｐゴシック"/>
      <family val="2"/>
      <charset val="128"/>
    </font>
    <font>
      <sz val="12"/>
      <color rgb="FF0070C0"/>
      <name val="ＭＳ Ｐゴシック"/>
      <family val="2"/>
      <charset val="128"/>
    </font>
    <font>
      <sz val="12"/>
      <color rgb="FFFF0000"/>
      <name val="ＭＳ ゴシック"/>
      <family val="2"/>
      <charset val="128"/>
    </font>
    <font>
      <sz val="16"/>
      <color rgb="FFFF0000"/>
      <name val="ＭＳ Ｐゴシック"/>
      <family val="2"/>
      <charset val="128"/>
    </font>
    <font>
      <b/>
      <sz val="14"/>
      <color rgb="FFFF0000"/>
      <name val="ＭＳ Ｐゴシック"/>
      <family val="2"/>
      <charset val="128"/>
    </font>
    <font>
      <b/>
      <sz val="14"/>
      <color rgb="FFFFD8F5"/>
      <name val="ＭＳ Ｐゴシック"/>
      <family val="2"/>
      <charset val="128"/>
    </font>
    <font>
      <b/>
      <sz val="20"/>
      <color rgb="FFFF0000"/>
      <name val="ＭＳ Ｐゴシック"/>
      <family val="2"/>
      <charset val="128"/>
    </font>
    <font>
      <b/>
      <sz val="24"/>
      <color theme="1"/>
      <name val="ＭＳ Ｐゴシック"/>
      <family val="2"/>
      <charset val="128"/>
    </font>
    <font>
      <sz val="16"/>
      <color theme="1"/>
      <name val="ＭＳ ゴシック"/>
      <family val="2"/>
      <charset val="128"/>
    </font>
    <font>
      <sz val="11"/>
      <color theme="0"/>
      <name val="ＭＳ Ｐゴシック"/>
      <family val="2"/>
      <charset val="128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D8F5"/>
        <bgColor indexed="64"/>
      </patternFill>
    </fill>
  </fills>
  <borders count="16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thin">
        <color indexed="64"/>
      </top>
      <bottom/>
      <diagonal/>
    </border>
    <border>
      <left style="dashed">
        <color auto="1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ashed">
        <color indexed="64"/>
      </right>
      <top style="thick">
        <color indexed="64"/>
      </top>
      <bottom style="thick">
        <color indexed="64"/>
      </bottom>
      <diagonal/>
    </border>
    <border>
      <left style="dashed">
        <color indexed="64"/>
      </left>
      <right style="dashed">
        <color indexed="64"/>
      </right>
      <top style="thick">
        <color indexed="64"/>
      </top>
      <bottom style="thick">
        <color indexed="64"/>
      </bottom>
      <diagonal/>
    </border>
    <border>
      <left style="dashed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auto="1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dashed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auto="1"/>
      </right>
      <top/>
      <bottom style="thin">
        <color indexed="64"/>
      </bottom>
      <diagonal/>
    </border>
    <border>
      <left style="dashed">
        <color auto="1"/>
      </left>
      <right style="dashed">
        <color auto="1"/>
      </right>
      <top/>
      <bottom style="thin">
        <color indexed="64"/>
      </bottom>
      <diagonal/>
    </border>
    <border>
      <left/>
      <right style="dashed">
        <color auto="1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thick">
        <color indexed="64"/>
      </bottom>
      <diagonal/>
    </border>
    <border>
      <left/>
      <right/>
      <top style="dashed">
        <color indexed="64"/>
      </top>
      <bottom style="thick">
        <color indexed="64"/>
      </bottom>
      <diagonal/>
    </border>
    <border>
      <left/>
      <right style="thin">
        <color indexed="64"/>
      </right>
      <top style="dashed">
        <color indexed="64"/>
      </top>
      <bottom style="thick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7">
    <xf numFmtId="0" fontId="0" fillId="0" borderId="0" xfId="0">
      <alignment vertical="center"/>
    </xf>
    <xf numFmtId="0" fontId="0" fillId="3" borderId="0" xfId="0" applyFill="1" applyProtection="1">
      <alignment vertical="center"/>
      <protection hidden="1"/>
    </xf>
    <xf numFmtId="0" fontId="10" fillId="3" borderId="0" xfId="0" applyFont="1" applyFill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2" fillId="0" borderId="0" xfId="0" applyFont="1" applyProtection="1">
      <alignment vertical="center"/>
      <protection hidden="1"/>
    </xf>
    <xf numFmtId="0" fontId="9" fillId="2" borderId="0" xfId="0" applyFont="1" applyFill="1" applyProtection="1">
      <alignment vertical="center"/>
      <protection hidden="1"/>
    </xf>
    <xf numFmtId="0" fontId="0" fillId="0" borderId="28" xfId="0" applyBorder="1" applyProtection="1">
      <alignment vertical="center"/>
      <protection hidden="1"/>
    </xf>
    <xf numFmtId="0" fontId="0" fillId="0" borderId="29" xfId="0" applyBorder="1" applyProtection="1">
      <alignment vertical="center"/>
      <protection hidden="1"/>
    </xf>
    <xf numFmtId="0" fontId="0" fillId="0" borderId="27" xfId="0" applyBorder="1" applyProtection="1">
      <alignment vertical="center"/>
      <protection hidden="1"/>
    </xf>
    <xf numFmtId="0" fontId="0" fillId="0" borderId="47" xfId="0" applyBorder="1" applyAlignment="1" applyProtection="1">
      <alignment vertical="center" shrinkToFit="1"/>
      <protection hidden="1"/>
    </xf>
    <xf numFmtId="0" fontId="0" fillId="0" borderId="73" xfId="0" applyBorder="1" applyAlignment="1" applyProtection="1">
      <alignment vertical="center" shrinkToFit="1"/>
      <protection hidden="1"/>
    </xf>
    <xf numFmtId="0" fontId="0" fillId="0" borderId="37" xfId="0" applyBorder="1" applyAlignment="1" applyProtection="1">
      <alignment horizontal="center" vertical="center"/>
      <protection hidden="1"/>
    </xf>
    <xf numFmtId="0" fontId="0" fillId="0" borderId="74" xfId="0" applyBorder="1" applyProtection="1">
      <alignment vertical="center"/>
      <protection hidden="1"/>
    </xf>
    <xf numFmtId="0" fontId="0" fillId="0" borderId="42" xfId="0" applyBorder="1" applyAlignment="1" applyProtection="1">
      <alignment horizontal="center" vertical="center"/>
      <protection hidden="1"/>
    </xf>
    <xf numFmtId="0" fontId="0" fillId="0" borderId="17" xfId="0" applyBorder="1" applyProtection="1">
      <alignment vertical="center"/>
      <protection hidden="1"/>
    </xf>
    <xf numFmtId="0" fontId="0" fillId="0" borderId="18" xfId="0" applyBorder="1" applyAlignment="1" applyProtection="1">
      <alignment horizontal="right" vertical="center"/>
      <protection hidden="1"/>
    </xf>
    <xf numFmtId="0" fontId="0" fillId="0" borderId="68" xfId="0" applyBorder="1" applyAlignment="1" applyProtection="1">
      <alignment horizontal="right" vertical="center"/>
      <protection hidden="1"/>
    </xf>
    <xf numFmtId="0" fontId="0" fillId="0" borderId="75" xfId="0" applyBorder="1" applyAlignment="1" applyProtection="1">
      <alignment horizontal="center" vertical="center"/>
      <protection hidden="1"/>
    </xf>
    <xf numFmtId="0" fontId="0" fillId="0" borderId="50" xfId="0" applyBorder="1" applyAlignment="1" applyProtection="1">
      <alignment horizontal="center" vertical="center"/>
      <protection hidden="1"/>
    </xf>
    <xf numFmtId="0" fontId="0" fillId="0" borderId="51" xfId="0" applyBorder="1" applyProtection="1">
      <alignment vertical="center"/>
      <protection hidden="1"/>
    </xf>
    <xf numFmtId="0" fontId="0" fillId="0" borderId="52" xfId="0" applyBorder="1" applyAlignment="1" applyProtection="1">
      <alignment horizontal="right" vertical="center"/>
      <protection hidden="1"/>
    </xf>
    <xf numFmtId="0" fontId="0" fillId="0" borderId="27" xfId="0" applyBorder="1" applyAlignment="1" applyProtection="1">
      <alignment horizontal="right" vertical="center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0" fontId="0" fillId="0" borderId="69" xfId="0" applyBorder="1" applyProtection="1">
      <alignment vertical="center"/>
      <protection hidden="1"/>
    </xf>
    <xf numFmtId="0" fontId="0" fillId="0" borderId="70" xfId="0" applyBorder="1" applyProtection="1">
      <alignment vertical="center"/>
      <protection hidden="1"/>
    </xf>
    <xf numFmtId="0" fontId="0" fillId="0" borderId="71" xfId="0" applyBorder="1" applyProtection="1">
      <alignment vertical="center"/>
      <protection hidden="1"/>
    </xf>
    <xf numFmtId="0" fontId="0" fillId="0" borderId="72" xfId="0" applyBorder="1" applyAlignment="1" applyProtection="1">
      <alignment horizontal="center" vertical="center"/>
      <protection hidden="1"/>
    </xf>
    <xf numFmtId="0" fontId="2" fillId="0" borderId="71" xfId="0" applyFont="1" applyBorder="1" applyAlignment="1" applyProtection="1">
      <alignment horizontal="center" vertical="center"/>
      <protection hidden="1"/>
    </xf>
    <xf numFmtId="0" fontId="2" fillId="0" borderId="69" xfId="0" applyFont="1" applyBorder="1" applyAlignment="1" applyProtection="1">
      <alignment horizontal="center" vertical="center"/>
      <protection hidden="1"/>
    </xf>
    <xf numFmtId="0" fontId="0" fillId="0" borderId="63" xfId="0" applyBorder="1" applyProtection="1">
      <alignment vertical="center"/>
      <protection hidden="1"/>
    </xf>
    <xf numFmtId="0" fontId="0" fillId="0" borderId="56" xfId="0" applyBorder="1" applyProtection="1">
      <alignment vertical="center"/>
      <protection hidden="1"/>
    </xf>
    <xf numFmtId="0" fontId="0" fillId="0" borderId="54" xfId="0" applyBorder="1" applyProtection="1">
      <alignment vertical="center"/>
      <protection hidden="1"/>
    </xf>
    <xf numFmtId="0" fontId="0" fillId="0" borderId="64" xfId="0" applyBorder="1" applyProtection="1">
      <alignment vertical="center"/>
      <protection hidden="1"/>
    </xf>
    <xf numFmtId="0" fontId="0" fillId="0" borderId="58" xfId="0" applyBorder="1" applyProtection="1">
      <alignment vertical="center"/>
      <protection hidden="1"/>
    </xf>
    <xf numFmtId="0" fontId="0" fillId="0" borderId="57" xfId="0" applyBorder="1" applyProtection="1">
      <alignment vertical="center"/>
      <protection hidden="1"/>
    </xf>
    <xf numFmtId="0" fontId="0" fillId="0" borderId="65" xfId="0" applyBorder="1" applyProtection="1">
      <alignment vertical="center"/>
      <protection hidden="1"/>
    </xf>
    <xf numFmtId="0" fontId="4" fillId="0" borderId="0" xfId="0" applyFont="1" applyAlignment="1" applyProtection="1">
      <protection hidden="1"/>
    </xf>
    <xf numFmtId="0" fontId="0" fillId="0" borderId="55" xfId="0" applyBorder="1" applyProtection="1">
      <alignment vertical="center"/>
      <protection hidden="1"/>
    </xf>
    <xf numFmtId="0" fontId="0" fillId="0" borderId="59" xfId="0" applyBorder="1" applyProtection="1">
      <alignment vertical="center"/>
      <protection hidden="1"/>
    </xf>
    <xf numFmtId="0" fontId="0" fillId="0" borderId="60" xfId="0" applyBorder="1" applyProtection="1">
      <alignment vertical="center"/>
      <protection hidden="1"/>
    </xf>
    <xf numFmtId="0" fontId="0" fillId="0" borderId="61" xfId="0" applyBorder="1" applyProtection="1">
      <alignment vertical="center"/>
      <protection hidden="1"/>
    </xf>
    <xf numFmtId="0" fontId="0" fillId="0" borderId="62" xfId="0" applyBorder="1" applyProtection="1">
      <alignment vertical="center"/>
      <protection hidden="1"/>
    </xf>
    <xf numFmtId="0" fontId="11" fillId="3" borderId="0" xfId="0" applyFont="1" applyFill="1" applyProtection="1">
      <alignment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12" fillId="7" borderId="0" xfId="0" applyFont="1" applyFill="1" applyAlignment="1" applyProtection="1">
      <alignment horizontal="center" vertical="center"/>
      <protection hidden="1"/>
    </xf>
    <xf numFmtId="0" fontId="13" fillId="3" borderId="0" xfId="0" applyFont="1" applyFill="1" applyProtection="1">
      <alignment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14" fontId="0" fillId="0" borderId="0" xfId="0" applyNumberFormat="1">
      <alignment vertical="center"/>
    </xf>
    <xf numFmtId="0" fontId="0" fillId="6" borderId="0" xfId="0" applyFill="1" applyProtection="1">
      <alignment vertical="center"/>
      <protection hidden="1"/>
    </xf>
    <xf numFmtId="0" fontId="14" fillId="8" borderId="0" xfId="0" applyFont="1" applyFill="1" applyProtection="1">
      <alignment vertical="center"/>
      <protection hidden="1"/>
    </xf>
    <xf numFmtId="0" fontId="0" fillId="8" borderId="0" xfId="0" applyFill="1" applyProtection="1">
      <alignment vertical="center"/>
      <protection hidden="1"/>
    </xf>
    <xf numFmtId="0" fontId="15" fillId="3" borderId="0" xfId="0" applyFont="1" applyFill="1" applyProtection="1">
      <alignment vertical="center"/>
      <protection hidden="1"/>
    </xf>
    <xf numFmtId="0" fontId="0" fillId="9" borderId="12" xfId="0" applyFill="1" applyBorder="1">
      <alignment vertical="center"/>
    </xf>
    <xf numFmtId="0" fontId="8" fillId="8" borderId="0" xfId="0" applyFont="1" applyFill="1" applyProtection="1">
      <alignment vertical="center"/>
      <protection hidden="1"/>
    </xf>
    <xf numFmtId="49" fontId="0" fillId="0" borderId="0" xfId="0" applyNumberFormat="1" applyAlignment="1">
      <alignment horizontal="center" vertical="center"/>
    </xf>
    <xf numFmtId="49" fontId="0" fillId="4" borderId="12" xfId="0" applyNumberFormat="1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0" fontId="16" fillId="9" borderId="38" xfId="0" applyFont="1" applyFill="1" applyBorder="1">
      <alignment vertical="center"/>
    </xf>
    <xf numFmtId="0" fontId="16" fillId="9" borderId="16" xfId="0" applyFont="1" applyFill="1" applyBorder="1">
      <alignment vertical="center"/>
    </xf>
    <xf numFmtId="0" fontId="16" fillId="9" borderId="88" xfId="0" applyFont="1" applyFill="1" applyBorder="1" applyAlignment="1">
      <alignment horizontal="center" vertical="center"/>
    </xf>
    <xf numFmtId="0" fontId="16" fillId="9" borderId="99" xfId="0" applyFont="1" applyFill="1" applyBorder="1">
      <alignment vertical="center"/>
    </xf>
    <xf numFmtId="49" fontId="0" fillId="4" borderId="16" xfId="0" applyNumberFormat="1" applyFill="1" applyBorder="1" applyAlignment="1" applyProtection="1">
      <alignment horizontal="center" vertical="center"/>
      <protection locked="0"/>
    </xf>
    <xf numFmtId="49" fontId="0" fillId="0" borderId="100" xfId="0" applyNumberFormat="1" applyBorder="1" applyAlignment="1">
      <alignment horizontal="center" vertical="center"/>
    </xf>
    <xf numFmtId="49" fontId="0" fillId="4" borderId="94" xfId="0" applyNumberFormat="1" applyFill="1" applyBorder="1" applyAlignment="1" applyProtection="1">
      <alignment horizontal="center" vertical="center"/>
      <protection locked="0"/>
    </xf>
    <xf numFmtId="0" fontId="16" fillId="9" borderId="4" xfId="0" applyFont="1" applyFill="1" applyBorder="1" applyAlignment="1">
      <alignment horizontal="center" vertical="center"/>
    </xf>
    <xf numFmtId="0" fontId="16" fillId="9" borderId="5" xfId="0" applyFont="1" applyFill="1" applyBorder="1">
      <alignment vertical="center"/>
    </xf>
    <xf numFmtId="0" fontId="0" fillId="9" borderId="14" xfId="0" applyFill="1" applyBorder="1">
      <alignment vertical="center"/>
    </xf>
    <xf numFmtId="49" fontId="0" fillId="4" borderId="14" xfId="0" applyNumberFormat="1" applyFill="1" applyBorder="1" applyAlignment="1" applyProtection="1">
      <alignment horizontal="center" vertical="center"/>
      <protection locked="0"/>
    </xf>
    <xf numFmtId="0" fontId="0" fillId="9" borderId="16" xfId="0" applyFill="1" applyBorder="1">
      <alignment vertical="center"/>
    </xf>
    <xf numFmtId="0" fontId="0" fillId="0" borderId="100" xfId="0" applyBorder="1">
      <alignment vertical="center"/>
    </xf>
    <xf numFmtId="0" fontId="0" fillId="0" borderId="102" xfId="0" applyBorder="1">
      <alignment vertical="center"/>
    </xf>
    <xf numFmtId="0" fontId="9" fillId="0" borderId="103" xfId="0" applyFont="1" applyBorder="1">
      <alignment vertical="center"/>
    </xf>
    <xf numFmtId="49" fontId="0" fillId="4" borderId="96" xfId="0" quotePrefix="1" applyNumberFormat="1" applyFill="1" applyBorder="1" applyAlignment="1" applyProtection="1">
      <alignment horizontal="center" vertical="center"/>
      <protection locked="0"/>
    </xf>
    <xf numFmtId="49" fontId="0" fillId="4" borderId="106" xfId="0" applyNumberFormat="1" applyFill="1" applyBorder="1" applyAlignment="1" applyProtection="1">
      <alignment horizontal="center" vertical="center"/>
      <protection locked="0"/>
    </xf>
    <xf numFmtId="0" fontId="0" fillId="0" borderId="107" xfId="0" applyBorder="1">
      <alignment vertical="center"/>
    </xf>
    <xf numFmtId="0" fontId="0" fillId="0" borderId="4" xfId="0" applyBorder="1">
      <alignment vertical="center"/>
    </xf>
    <xf numFmtId="49" fontId="0" fillId="0" borderId="20" xfId="0" applyNumberFormat="1" applyBorder="1" applyAlignment="1">
      <alignment horizontal="center" vertical="center"/>
    </xf>
    <xf numFmtId="0" fontId="0" fillId="5" borderId="92" xfId="0" applyFill="1" applyBorder="1" applyProtection="1">
      <alignment vertical="center"/>
      <protection locked="0"/>
    </xf>
    <xf numFmtId="0" fontId="0" fillId="5" borderId="94" xfId="0" applyFill="1" applyBorder="1" applyProtection="1">
      <alignment vertical="center"/>
      <protection locked="0"/>
    </xf>
    <xf numFmtId="0" fontId="0" fillId="5" borderId="87" xfId="0" applyFill="1" applyBorder="1">
      <alignment vertical="center"/>
    </xf>
    <xf numFmtId="0" fontId="0" fillId="4" borderId="87" xfId="0" applyFill="1" applyBorder="1">
      <alignment vertical="center"/>
    </xf>
    <xf numFmtId="49" fontId="0" fillId="0" borderId="0" xfId="0" applyNumberFormat="1">
      <alignment vertical="center"/>
    </xf>
    <xf numFmtId="0" fontId="17" fillId="3" borderId="0" xfId="0" applyFont="1" applyFill="1" applyAlignment="1" applyProtection="1">
      <alignment horizontal="righ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4" xfId="0" applyBorder="1" applyProtection="1">
      <alignment vertical="center"/>
      <protection hidden="1"/>
    </xf>
    <xf numFmtId="0" fontId="0" fillId="0" borderId="103" xfId="0" applyBorder="1" applyProtection="1">
      <alignment vertical="center"/>
      <protection hidden="1"/>
    </xf>
    <xf numFmtId="0" fontId="0" fillId="0" borderId="107" xfId="0" applyBorder="1" applyProtection="1">
      <alignment vertical="center"/>
      <protection hidden="1"/>
    </xf>
    <xf numFmtId="0" fontId="0" fillId="0" borderId="1" xfId="0" applyBorder="1" applyProtection="1">
      <alignment vertical="center"/>
      <protection hidden="1"/>
    </xf>
    <xf numFmtId="0" fontId="0" fillId="0" borderId="102" xfId="0" applyBorder="1" applyProtection="1">
      <alignment vertical="center"/>
      <protection hidden="1"/>
    </xf>
    <xf numFmtId="0" fontId="0" fillId="0" borderId="109" xfId="0" applyBorder="1" applyProtection="1">
      <alignment vertical="center"/>
      <protection hidden="1"/>
    </xf>
    <xf numFmtId="0" fontId="0" fillId="0" borderId="110" xfId="0" applyBorder="1" applyAlignment="1" applyProtection="1">
      <alignment horizontal="center" vertical="center"/>
      <protection hidden="1"/>
    </xf>
    <xf numFmtId="0" fontId="0" fillId="0" borderId="111" xfId="0" applyBorder="1" applyAlignment="1" applyProtection="1">
      <alignment horizontal="center" vertical="center"/>
      <protection hidden="1"/>
    </xf>
    <xf numFmtId="0" fontId="0" fillId="0" borderId="106" xfId="0" applyBorder="1" applyAlignment="1" applyProtection="1">
      <alignment horizontal="center" vertical="center"/>
      <protection hidden="1"/>
    </xf>
    <xf numFmtId="0" fontId="0" fillId="4" borderId="16" xfId="0" applyFill="1" applyBorder="1" applyAlignment="1" applyProtection="1">
      <alignment horizontal="center" vertical="center"/>
      <protection locked="0"/>
    </xf>
    <xf numFmtId="0" fontId="0" fillId="0" borderId="94" xfId="0" applyBorder="1" applyAlignment="1" applyProtection="1">
      <alignment horizontal="center" vertical="center"/>
      <protection hidden="1"/>
    </xf>
    <xf numFmtId="0" fontId="18" fillId="0" borderId="36" xfId="0" applyFont="1" applyBorder="1" applyAlignment="1" applyProtection="1">
      <alignment horizontal="center" vertical="center"/>
      <protection hidden="1"/>
    </xf>
    <xf numFmtId="0" fontId="16" fillId="0" borderId="19" xfId="0" applyFont="1" applyBorder="1" applyProtection="1">
      <alignment vertical="center"/>
      <protection hidden="1"/>
    </xf>
    <xf numFmtId="0" fontId="16" fillId="0" borderId="113" xfId="0" applyFont="1" applyBorder="1" applyProtection="1">
      <alignment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0" borderId="2" xfId="0" applyBorder="1" applyProtection="1">
      <alignment vertical="center"/>
      <protection hidden="1"/>
    </xf>
    <xf numFmtId="0" fontId="0" fillId="0" borderId="3" xfId="0" applyBorder="1" applyProtection="1">
      <alignment vertical="center"/>
      <protection hidden="1"/>
    </xf>
    <xf numFmtId="0" fontId="0" fillId="0" borderId="110" xfId="0" applyBorder="1" applyProtection="1">
      <alignment vertical="center"/>
      <protection hidden="1"/>
    </xf>
    <xf numFmtId="0" fontId="0" fillId="0" borderId="100" xfId="0" applyBorder="1" applyProtection="1">
      <alignment vertical="center"/>
      <protection hidden="1"/>
    </xf>
    <xf numFmtId="0" fontId="0" fillId="0" borderId="114" xfId="0" applyBorder="1" applyProtection="1">
      <alignment vertical="center"/>
      <protection hidden="1"/>
    </xf>
    <xf numFmtId="0" fontId="0" fillId="0" borderId="104" xfId="0" applyBorder="1" applyAlignment="1" applyProtection="1">
      <alignment horizontal="center" vertical="center"/>
      <protection hidden="1"/>
    </xf>
    <xf numFmtId="0" fontId="0" fillId="0" borderId="95" xfId="0" applyBorder="1" applyAlignment="1" applyProtection="1">
      <alignment horizontal="center" vertical="center"/>
      <protection hidden="1"/>
    </xf>
    <xf numFmtId="0" fontId="0" fillId="0" borderId="115" xfId="0" applyBorder="1" applyAlignment="1" applyProtection="1">
      <alignment horizontal="center" vertical="center"/>
      <protection hidden="1"/>
    </xf>
    <xf numFmtId="0" fontId="0" fillId="0" borderId="20" xfId="0" applyBorder="1" applyProtection="1">
      <alignment vertical="center"/>
      <protection hidden="1"/>
    </xf>
    <xf numFmtId="0" fontId="16" fillId="0" borderId="9" xfId="0" applyFont="1" applyBorder="1" applyProtection="1">
      <alignment vertical="center"/>
      <protection hidden="1"/>
    </xf>
    <xf numFmtId="0" fontId="0" fillId="0" borderId="9" xfId="0" applyBorder="1" applyProtection="1">
      <alignment vertical="center"/>
      <protection hidden="1"/>
    </xf>
    <xf numFmtId="0" fontId="16" fillId="0" borderId="127" xfId="0" applyFont="1" applyBorder="1" applyAlignment="1" applyProtection="1">
      <alignment horizontal="center" vertical="center"/>
      <protection hidden="1"/>
    </xf>
    <xf numFmtId="0" fontId="16" fillId="0" borderId="128" xfId="0" applyFont="1" applyBorder="1" applyAlignment="1" applyProtection="1">
      <alignment horizontal="center" vertical="center"/>
      <protection hidden="1"/>
    </xf>
    <xf numFmtId="0" fontId="16" fillId="0" borderId="19" xfId="0" applyFont="1" applyBorder="1" applyAlignment="1" applyProtection="1">
      <alignment horizontal="center" vertical="center"/>
      <protection hidden="1"/>
    </xf>
    <xf numFmtId="0" fontId="0" fillId="0" borderId="122" xfId="0" applyBorder="1" applyAlignment="1" applyProtection="1">
      <alignment horizontal="center" vertical="center"/>
      <protection hidden="1"/>
    </xf>
    <xf numFmtId="0" fontId="0" fillId="0" borderId="123" xfId="0" applyBorder="1" applyAlignment="1" applyProtection="1">
      <alignment horizontal="center" vertical="center"/>
      <protection hidden="1"/>
    </xf>
    <xf numFmtId="0" fontId="0" fillId="0" borderId="131" xfId="0" applyBorder="1" applyAlignment="1" applyProtection="1">
      <alignment horizontal="center" vertical="center"/>
      <protection hidden="1"/>
    </xf>
    <xf numFmtId="0" fontId="0" fillId="0" borderId="133" xfId="0" applyBorder="1" applyAlignment="1" applyProtection="1">
      <alignment horizontal="center" vertical="center"/>
      <protection hidden="1"/>
    </xf>
    <xf numFmtId="0" fontId="0" fillId="0" borderId="125" xfId="0" applyBorder="1" applyAlignment="1" applyProtection="1">
      <alignment horizontal="center" vertical="center"/>
      <protection hidden="1"/>
    </xf>
    <xf numFmtId="0" fontId="0" fillId="0" borderId="126" xfId="0" applyBorder="1" applyAlignment="1" applyProtection="1">
      <alignment horizontal="center" vertical="center"/>
      <protection hidden="1"/>
    </xf>
    <xf numFmtId="0" fontId="0" fillId="0" borderId="11" xfId="0" applyBorder="1" applyProtection="1">
      <alignment vertical="center"/>
      <protection hidden="1"/>
    </xf>
    <xf numFmtId="0" fontId="0" fillId="0" borderId="135" xfId="0" applyBorder="1" applyProtection="1">
      <alignment vertical="center"/>
      <protection hidden="1"/>
    </xf>
    <xf numFmtId="0" fontId="0" fillId="0" borderId="111" xfId="0" applyBorder="1" applyProtection="1">
      <alignment vertical="center"/>
      <protection hidden="1"/>
    </xf>
    <xf numFmtId="0" fontId="23" fillId="0" borderId="0" xfId="0" applyFont="1" applyProtection="1">
      <alignment vertical="center"/>
      <protection hidden="1"/>
    </xf>
    <xf numFmtId="0" fontId="24" fillId="0" borderId="0" xfId="0" applyFont="1" applyProtection="1">
      <alignment vertical="center"/>
      <protection hidden="1"/>
    </xf>
    <xf numFmtId="0" fontId="2" fillId="9" borderId="137" xfId="0" applyFont="1" applyFill="1" applyBorder="1" applyProtection="1">
      <alignment vertical="center"/>
      <protection hidden="1"/>
    </xf>
    <xf numFmtId="177" fontId="2" fillId="9" borderId="138" xfId="0" applyNumberFormat="1" applyFont="1" applyFill="1" applyBorder="1" applyProtection="1">
      <alignment vertical="center"/>
      <protection hidden="1"/>
    </xf>
    <xf numFmtId="0" fontId="26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center" vertical="center"/>
      <protection hidden="1"/>
    </xf>
    <xf numFmtId="0" fontId="2" fillId="5" borderId="12" xfId="0" applyFont="1" applyFill="1" applyBorder="1" applyAlignment="1" applyProtection="1">
      <alignment horizontal="center" vertical="center"/>
      <protection hidden="1"/>
    </xf>
    <xf numFmtId="0" fontId="2" fillId="10" borderId="12" xfId="0" applyFont="1" applyFill="1" applyBorder="1" applyAlignment="1" applyProtection="1">
      <alignment horizontal="center" vertical="center"/>
      <protection hidden="1"/>
    </xf>
    <xf numFmtId="0" fontId="27" fillId="10" borderId="0" xfId="0" applyFont="1" applyFill="1" applyAlignment="1" applyProtection="1">
      <alignment horizontal="center" vertical="center"/>
      <protection hidden="1"/>
    </xf>
    <xf numFmtId="0" fontId="28" fillId="0" borderId="0" xfId="0" applyFont="1" applyProtection="1">
      <alignment vertical="center"/>
      <protection hidden="1"/>
    </xf>
    <xf numFmtId="0" fontId="0" fillId="2" borderId="0" xfId="0" applyFill="1">
      <alignment vertical="center"/>
    </xf>
    <xf numFmtId="0" fontId="0" fillId="5" borderId="90" xfId="0" applyFill="1" applyBorder="1" applyAlignment="1" applyProtection="1">
      <alignment horizontal="center" vertical="center"/>
      <protection locked="0"/>
    </xf>
    <xf numFmtId="0" fontId="0" fillId="5" borderId="89" xfId="0" applyFill="1" applyBorder="1" applyAlignment="1" applyProtection="1">
      <alignment horizontal="center" vertical="center"/>
      <protection locked="0"/>
    </xf>
    <xf numFmtId="0" fontId="0" fillId="4" borderId="92" xfId="0" applyFill="1" applyBorder="1" applyAlignment="1" applyProtection="1">
      <alignment vertical="center" shrinkToFit="1"/>
      <protection locked="0"/>
    </xf>
    <xf numFmtId="0" fontId="0" fillId="4" borderId="94" xfId="0" applyFill="1" applyBorder="1" applyAlignment="1" applyProtection="1">
      <alignment vertical="center" shrinkToFit="1"/>
      <protection locked="0"/>
    </xf>
    <xf numFmtId="0" fontId="8" fillId="0" borderId="144" xfId="0" applyFont="1" applyBorder="1" applyProtection="1">
      <alignment vertical="center"/>
      <protection hidden="1"/>
    </xf>
    <xf numFmtId="0" fontId="0" fillId="0" borderId="145" xfId="0" applyBorder="1" applyProtection="1">
      <alignment vertical="center"/>
      <protection hidden="1"/>
    </xf>
    <xf numFmtId="0" fontId="16" fillId="0" borderId="9" xfId="0" applyFont="1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vertical="center" shrinkToFit="1"/>
      <protection hidden="1"/>
    </xf>
    <xf numFmtId="0" fontId="25" fillId="0" borderId="0" xfId="0" applyFont="1" applyProtection="1">
      <alignment vertical="center"/>
      <protection hidden="1"/>
    </xf>
    <xf numFmtId="0" fontId="16" fillId="9" borderId="108" xfId="0" applyFont="1" applyFill="1" applyBorder="1" applyAlignment="1">
      <alignment horizontal="center" vertical="center" wrapText="1"/>
    </xf>
    <xf numFmtId="0" fontId="16" fillId="9" borderId="19" xfId="0" applyFont="1" applyFill="1" applyBorder="1" applyAlignment="1">
      <alignment horizontal="center" vertical="center" wrapText="1"/>
    </xf>
    <xf numFmtId="0" fontId="16" fillId="9" borderId="139" xfId="0" applyFont="1" applyFill="1" applyBorder="1" applyAlignment="1">
      <alignment horizontal="center" vertical="center" wrapText="1"/>
    </xf>
    <xf numFmtId="0" fontId="0" fillId="4" borderId="106" xfId="0" applyFill="1" applyBorder="1" applyAlignment="1" applyProtection="1">
      <alignment vertical="center" shrinkToFit="1"/>
      <protection locked="0"/>
    </xf>
    <xf numFmtId="0" fontId="0" fillId="4" borderId="108" xfId="0" applyFill="1" applyBorder="1" applyAlignment="1" applyProtection="1">
      <alignment vertical="center" shrinkToFit="1"/>
      <protection locked="0"/>
    </xf>
    <xf numFmtId="0" fontId="0" fillId="4" borderId="19" xfId="0" applyFill="1" applyBorder="1" applyAlignment="1" applyProtection="1">
      <alignment vertical="center" shrinkToFit="1"/>
      <protection locked="0"/>
    </xf>
    <xf numFmtId="0" fontId="0" fillId="4" borderId="139" xfId="0" applyFill="1" applyBorder="1" applyAlignment="1" applyProtection="1">
      <alignment vertical="center" shrinkToFit="1"/>
      <protection locked="0"/>
    </xf>
    <xf numFmtId="0" fontId="9" fillId="0" borderId="103" xfId="0" applyFont="1" applyBorder="1" applyProtection="1">
      <alignment vertical="center"/>
      <protection hidden="1"/>
    </xf>
    <xf numFmtId="0" fontId="9" fillId="0" borderId="0" xfId="0" applyFont="1" applyProtection="1">
      <alignment vertical="center"/>
      <protection hidden="1"/>
    </xf>
    <xf numFmtId="0" fontId="0" fillId="0" borderId="147" xfId="0" applyBorder="1" applyAlignment="1" applyProtection="1">
      <alignment horizontal="center" vertical="center"/>
      <protection hidden="1"/>
    </xf>
    <xf numFmtId="0" fontId="0" fillId="0" borderId="148" xfId="0" applyBorder="1" applyAlignment="1" applyProtection="1">
      <alignment horizontal="center" vertical="center"/>
      <protection hidden="1"/>
    </xf>
    <xf numFmtId="0" fontId="0" fillId="0" borderId="149" xfId="0" applyBorder="1" applyAlignment="1" applyProtection="1">
      <alignment horizontal="center" vertical="center"/>
      <protection hidden="1"/>
    </xf>
    <xf numFmtId="0" fontId="0" fillId="0" borderId="151" xfId="0" applyBorder="1" applyAlignment="1" applyProtection="1">
      <alignment horizontal="center" vertical="center"/>
      <protection hidden="1"/>
    </xf>
    <xf numFmtId="0" fontId="0" fillId="0" borderId="153" xfId="0" applyBorder="1" applyAlignment="1" applyProtection="1">
      <alignment horizontal="center" vertical="center"/>
      <protection hidden="1"/>
    </xf>
    <xf numFmtId="0" fontId="0" fillId="0" borderId="155" xfId="0" applyBorder="1" applyAlignment="1" applyProtection="1">
      <alignment horizontal="center" vertical="center"/>
      <protection hidden="1"/>
    </xf>
    <xf numFmtId="0" fontId="0" fillId="0" borderId="150" xfId="0" applyBorder="1" applyAlignment="1" applyProtection="1">
      <alignment horizontal="center" vertical="center"/>
      <protection hidden="1"/>
    </xf>
    <xf numFmtId="0" fontId="0" fillId="0" borderId="152" xfId="0" applyBorder="1" applyAlignment="1" applyProtection="1">
      <alignment vertical="center" shrinkToFit="1"/>
      <protection hidden="1"/>
    </xf>
    <xf numFmtId="0" fontId="0" fillId="0" borderId="154" xfId="0" applyBorder="1" applyAlignment="1" applyProtection="1">
      <alignment vertical="center" shrinkToFit="1"/>
      <protection hidden="1"/>
    </xf>
    <xf numFmtId="0" fontId="0" fillId="0" borderId="156" xfId="0" applyBorder="1" applyAlignment="1" applyProtection="1">
      <alignment vertical="center" shrinkToFit="1"/>
      <protection hidden="1"/>
    </xf>
    <xf numFmtId="0" fontId="2" fillId="12" borderId="90" xfId="0" applyFont="1" applyFill="1" applyBorder="1" applyAlignment="1" applyProtection="1">
      <alignment vertical="center" shrinkToFit="1"/>
      <protection hidden="1"/>
    </xf>
    <xf numFmtId="0" fontId="0" fillId="4" borderId="12" xfId="0" applyFill="1" applyBorder="1">
      <alignment vertical="center"/>
    </xf>
    <xf numFmtId="0" fontId="9" fillId="0" borderId="0" xfId="0" applyFont="1" applyAlignment="1" applyProtection="1">
      <alignment vertical="center" wrapText="1"/>
      <protection hidden="1"/>
    </xf>
    <xf numFmtId="0" fontId="0" fillId="0" borderId="0" xfId="0" applyAlignment="1" applyProtection="1">
      <alignment vertical="top" wrapText="1"/>
      <protection hidden="1"/>
    </xf>
    <xf numFmtId="0" fontId="16" fillId="0" borderId="9" xfId="0" applyFont="1" applyBorder="1" applyAlignment="1" applyProtection="1">
      <alignment vertical="center" textRotation="255"/>
      <protection hidden="1"/>
    </xf>
    <xf numFmtId="0" fontId="2" fillId="9" borderId="12" xfId="0" applyFont="1" applyFill="1" applyBorder="1" applyAlignment="1" applyProtection="1">
      <alignment horizontal="center" vertical="center"/>
      <protection hidden="1"/>
    </xf>
    <xf numFmtId="0" fontId="26" fillId="12" borderId="12" xfId="0" applyFont="1" applyFill="1" applyBorder="1" applyAlignment="1" applyProtection="1">
      <alignment horizontal="center" vertical="center"/>
      <protection hidden="1"/>
    </xf>
    <xf numFmtId="0" fontId="0" fillId="9" borderId="15" xfId="0" applyFill="1" applyBorder="1" applyProtection="1">
      <alignment vertical="center"/>
      <protection hidden="1"/>
    </xf>
    <xf numFmtId="0" fontId="0" fillId="9" borderId="14" xfId="0" applyFill="1" applyBorder="1" applyProtection="1">
      <alignment vertical="center"/>
      <protection hidden="1"/>
    </xf>
    <xf numFmtId="0" fontId="0" fillId="13" borderId="0" xfId="0" applyFill="1" applyProtection="1">
      <alignment vertical="center"/>
      <protection hidden="1"/>
    </xf>
    <xf numFmtId="0" fontId="29" fillId="13" borderId="0" xfId="0" applyFont="1" applyFill="1" applyAlignment="1" applyProtection="1">
      <alignment horizontal="center" vertical="center"/>
      <protection hidden="1"/>
    </xf>
    <xf numFmtId="0" fontId="29" fillId="13" borderId="0" xfId="0" applyFont="1" applyFill="1" applyProtection="1">
      <alignment vertical="center"/>
      <protection hidden="1"/>
    </xf>
    <xf numFmtId="0" fontId="31" fillId="9" borderId="12" xfId="0" applyFont="1" applyFill="1" applyBorder="1">
      <alignment vertical="center"/>
    </xf>
    <xf numFmtId="0" fontId="32" fillId="0" borderId="0" xfId="0" applyFont="1" applyAlignment="1" applyProtection="1">
      <alignment horizontal="right" vertical="center"/>
      <protection hidden="1"/>
    </xf>
    <xf numFmtId="0" fontId="32" fillId="0" borderId="0" xfId="0" applyFont="1" applyProtection="1">
      <alignment vertical="center"/>
      <protection hidden="1"/>
    </xf>
    <xf numFmtId="0" fontId="0" fillId="9" borderId="13" xfId="0" applyFill="1" applyBorder="1" applyProtection="1">
      <alignment vertical="center"/>
      <protection hidden="1"/>
    </xf>
    <xf numFmtId="0" fontId="25" fillId="13" borderId="0" xfId="0" applyFont="1" applyFill="1" applyProtection="1">
      <alignment vertical="center"/>
      <protection hidden="1"/>
    </xf>
    <xf numFmtId="0" fontId="33" fillId="13" borderId="0" xfId="0" applyFont="1" applyFill="1" applyProtection="1">
      <alignment vertical="center"/>
      <protection hidden="1"/>
    </xf>
    <xf numFmtId="0" fontId="27" fillId="13" borderId="0" xfId="0" applyFont="1" applyFill="1" applyProtection="1">
      <alignment vertical="center"/>
      <protection hidden="1"/>
    </xf>
    <xf numFmtId="0" fontId="26" fillId="9" borderId="12" xfId="0" applyFont="1" applyFill="1" applyBorder="1" applyAlignment="1" applyProtection="1">
      <alignment horizontal="center" vertical="center"/>
      <protection hidden="1"/>
    </xf>
    <xf numFmtId="0" fontId="35" fillId="0" borderId="0" xfId="0" applyFont="1" applyProtection="1">
      <alignment vertical="center"/>
      <protection hidden="1"/>
    </xf>
    <xf numFmtId="0" fontId="33" fillId="0" borderId="0" xfId="0" applyFont="1" applyAlignment="1" applyProtection="1">
      <alignment horizontal="center" vertical="center" shrinkToFit="1"/>
      <protection hidden="1"/>
    </xf>
    <xf numFmtId="0" fontId="8" fillId="0" borderId="35" xfId="0" applyFont="1" applyBorder="1" applyAlignment="1" applyProtection="1">
      <alignment horizontal="center" vertical="center" shrinkToFi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0" fillId="9" borderId="12" xfId="0" applyFill="1" applyBorder="1" applyAlignment="1" applyProtection="1">
      <alignment vertical="center" shrinkToFit="1"/>
      <protection hidden="1"/>
    </xf>
    <xf numFmtId="0" fontId="16" fillId="0" borderId="163" xfId="0" applyFont="1" applyBorder="1" applyProtection="1">
      <alignment vertical="center"/>
      <protection hidden="1"/>
    </xf>
    <xf numFmtId="0" fontId="26" fillId="0" borderId="0" xfId="0" applyFont="1" applyProtection="1">
      <alignment vertical="center"/>
      <protection hidden="1"/>
    </xf>
    <xf numFmtId="0" fontId="37" fillId="0" borderId="46" xfId="0" applyFont="1" applyBorder="1" applyAlignment="1" applyProtection="1">
      <alignment horizontal="center" vertical="center"/>
      <protection hidden="1"/>
    </xf>
    <xf numFmtId="0" fontId="16" fillId="9" borderId="97" xfId="0" applyFont="1" applyFill="1" applyBorder="1" applyAlignment="1">
      <alignment horizontal="center" vertical="center"/>
    </xf>
    <xf numFmtId="0" fontId="16" fillId="9" borderId="101" xfId="0" applyFont="1" applyFill="1" applyBorder="1" applyAlignment="1">
      <alignment horizontal="center" vertical="center"/>
    </xf>
    <xf numFmtId="0" fontId="16" fillId="9" borderId="98" xfId="0" applyFont="1" applyFill="1" applyBorder="1" applyAlignment="1">
      <alignment horizontal="center" vertical="center"/>
    </xf>
    <xf numFmtId="0" fontId="0" fillId="5" borderId="89" xfId="0" applyFill="1" applyBorder="1" applyProtection="1">
      <alignment vertical="center"/>
      <protection locked="0"/>
    </xf>
    <xf numFmtId="0" fontId="0" fillId="5" borderId="90" xfId="0" applyFill="1" applyBorder="1" applyProtection="1">
      <alignment vertical="center"/>
      <protection locked="0"/>
    </xf>
    <xf numFmtId="0" fontId="0" fillId="5" borderId="8" xfId="0" applyFill="1" applyBorder="1" applyProtection="1">
      <alignment vertical="center"/>
      <protection locked="0"/>
    </xf>
    <xf numFmtId="0" fontId="0" fillId="5" borderId="85" xfId="0" applyFill="1" applyBorder="1" applyProtection="1">
      <alignment vertical="center"/>
      <protection locked="0"/>
    </xf>
    <xf numFmtId="0" fontId="16" fillId="9" borderId="91" xfId="0" applyFont="1" applyFill="1" applyBorder="1" applyAlignment="1">
      <alignment horizontal="center" vertical="center" wrapText="1"/>
    </xf>
    <xf numFmtId="0" fontId="16" fillId="9" borderId="104" xfId="0" applyFont="1" applyFill="1" applyBorder="1" applyAlignment="1">
      <alignment horizontal="center" vertical="center" wrapText="1"/>
    </xf>
    <xf numFmtId="0" fontId="0" fillId="4" borderId="108" xfId="0" applyFill="1" applyBorder="1" applyAlignment="1" applyProtection="1">
      <alignment vertical="center" shrinkToFit="1"/>
      <protection locked="0"/>
    </xf>
    <xf numFmtId="0" fontId="0" fillId="4" borderId="159" xfId="0" applyFill="1" applyBorder="1" applyAlignment="1" applyProtection="1">
      <alignment vertical="center" shrinkToFit="1"/>
      <protection locked="0"/>
    </xf>
    <xf numFmtId="0" fontId="0" fillId="4" borderId="160" xfId="0" applyFill="1" applyBorder="1" applyAlignment="1" applyProtection="1">
      <alignment vertical="center" shrinkToFit="1"/>
      <protection locked="0"/>
    </xf>
    <xf numFmtId="0" fontId="0" fillId="4" borderId="15" xfId="0" applyFill="1" applyBorder="1" applyAlignment="1" applyProtection="1">
      <alignment vertical="center" shrinkToFit="1"/>
      <protection locked="0"/>
    </xf>
    <xf numFmtId="0" fontId="0" fillId="4" borderId="16" xfId="0" applyFill="1" applyBorder="1" applyAlignment="1" applyProtection="1">
      <alignment vertical="center" shrinkToFit="1"/>
      <protection locked="0"/>
    </xf>
    <xf numFmtId="0" fontId="0" fillId="4" borderId="94" xfId="0" applyFill="1" applyBorder="1" applyAlignment="1" applyProtection="1">
      <alignment vertical="center" shrinkToFit="1"/>
      <protection locked="0"/>
    </xf>
    <xf numFmtId="0" fontId="16" fillId="9" borderId="88" xfId="0" applyFont="1" applyFill="1" applyBorder="1">
      <alignment vertical="center"/>
    </xf>
    <xf numFmtId="0" fontId="16" fillId="9" borderId="99" xfId="0" applyFont="1" applyFill="1" applyBorder="1">
      <alignment vertical="center"/>
    </xf>
    <xf numFmtId="0" fontId="0" fillId="9" borderId="93" xfId="0" applyFill="1" applyBorder="1" applyAlignment="1">
      <alignment vertical="center" wrapText="1"/>
    </xf>
    <xf numFmtId="0" fontId="0" fillId="9" borderId="16" xfId="0" applyFill="1" applyBorder="1">
      <alignment vertical="center"/>
    </xf>
    <xf numFmtId="0" fontId="0" fillId="9" borderId="91" xfId="0" applyFill="1" applyBorder="1" applyAlignment="1">
      <alignment vertical="center" wrapText="1"/>
    </xf>
    <xf numFmtId="0" fontId="0" fillId="9" borderId="38" xfId="0" applyFill="1" applyBorder="1">
      <alignment vertical="center"/>
    </xf>
    <xf numFmtId="0" fontId="0" fillId="4" borderId="12" xfId="0" applyFill="1" applyBorder="1" applyAlignment="1" applyProtection="1">
      <alignment vertical="center" shrinkToFit="1"/>
      <protection locked="0"/>
    </xf>
    <xf numFmtId="0" fontId="0" fillId="4" borderId="14" xfId="0" applyFill="1" applyBorder="1" applyAlignment="1" applyProtection="1">
      <alignment vertical="center" shrinkToFit="1"/>
      <protection locked="0"/>
    </xf>
    <xf numFmtId="0" fontId="0" fillId="4" borderId="13" xfId="0" applyFill="1" applyBorder="1" applyAlignment="1" applyProtection="1">
      <alignment vertical="center" shrinkToFit="1"/>
      <protection locked="0"/>
    </xf>
    <xf numFmtId="0" fontId="0" fillId="4" borderId="105" xfId="0" applyFill="1" applyBorder="1" applyAlignment="1" applyProtection="1">
      <alignment vertical="center" shrinkToFit="1"/>
      <protection locked="0"/>
    </xf>
    <xf numFmtId="49" fontId="0" fillId="4" borderId="38" xfId="0" applyNumberFormat="1" applyFill="1" applyBorder="1" applyAlignment="1" applyProtection="1">
      <alignment vertical="center" shrinkToFit="1"/>
      <protection locked="0"/>
    </xf>
    <xf numFmtId="49" fontId="0" fillId="4" borderId="92" xfId="0" applyNumberFormat="1" applyFill="1" applyBorder="1" applyAlignment="1" applyProtection="1">
      <alignment vertical="center" shrinkToFit="1"/>
      <protection locked="0"/>
    </xf>
    <xf numFmtId="0" fontId="9" fillId="0" borderId="0" xfId="0" applyFont="1" applyAlignment="1" applyProtection="1">
      <alignment vertical="center" wrapText="1"/>
      <protection hidden="1"/>
    </xf>
    <xf numFmtId="0" fontId="0" fillId="0" borderId="0" xfId="0" applyAlignment="1" applyProtection="1">
      <alignment vertical="top" wrapText="1"/>
      <protection hidden="1"/>
    </xf>
    <xf numFmtId="0" fontId="0" fillId="4" borderId="19" xfId="0" applyFill="1" applyBorder="1" applyAlignment="1" applyProtection="1">
      <alignment horizontal="left" vertical="center"/>
      <protection locked="0"/>
    </xf>
    <xf numFmtId="0" fontId="0" fillId="4" borderId="119" xfId="0" applyFill="1" applyBorder="1" applyAlignment="1" applyProtection="1">
      <alignment horizontal="left" vertical="center"/>
      <protection locked="0"/>
    </xf>
    <xf numFmtId="0" fontId="0" fillId="5" borderId="13" xfId="0" applyFill="1" applyBorder="1" applyProtection="1">
      <alignment vertical="center"/>
      <protection locked="0"/>
    </xf>
    <xf numFmtId="0" fontId="0" fillId="5" borderId="6" xfId="0" applyFill="1" applyBorder="1" applyProtection="1">
      <alignment vertical="center"/>
      <protection locked="0"/>
    </xf>
    <xf numFmtId="0" fontId="0" fillId="5" borderId="140" xfId="0" applyFill="1" applyBorder="1" applyProtection="1">
      <alignment vertical="center"/>
      <protection locked="0"/>
    </xf>
    <xf numFmtId="0" fontId="16" fillId="9" borderId="88" xfId="0" applyFont="1" applyFill="1" applyBorder="1" applyAlignment="1">
      <alignment horizontal="center" vertical="center"/>
    </xf>
    <xf numFmtId="0" fontId="16" fillId="9" borderId="86" xfId="0" applyFont="1" applyFill="1" applyBorder="1" applyAlignment="1">
      <alignment horizontal="center" vertical="center"/>
    </xf>
    <xf numFmtId="0" fontId="16" fillId="9" borderId="99" xfId="0" applyFont="1" applyFill="1" applyBorder="1" applyAlignment="1">
      <alignment horizontal="center" vertical="center"/>
    </xf>
    <xf numFmtId="0" fontId="0" fillId="9" borderId="15" xfId="0" applyFill="1" applyBorder="1" applyAlignment="1" applyProtection="1">
      <alignment horizontal="center" vertical="center" wrapText="1"/>
      <protection hidden="1"/>
    </xf>
    <xf numFmtId="0" fontId="0" fillId="9" borderId="13" xfId="0" applyFill="1" applyBorder="1" applyAlignment="1" applyProtection="1">
      <alignment horizontal="center" vertical="center" wrapText="1"/>
      <protection hidden="1"/>
    </xf>
    <xf numFmtId="0" fontId="0" fillId="9" borderId="14" xfId="0" applyFill="1" applyBorder="1" applyAlignment="1" applyProtection="1">
      <alignment horizontal="center" vertical="center" wrapText="1"/>
      <protection hidden="1"/>
    </xf>
    <xf numFmtId="0" fontId="0" fillId="4" borderId="12" xfId="0" applyFill="1" applyBorder="1" applyAlignment="1" applyProtection="1">
      <alignment horizontal="left" vertical="center"/>
      <protection locked="0"/>
    </xf>
    <xf numFmtId="0" fontId="0" fillId="5" borderId="142" xfId="0" applyFill="1" applyBorder="1" applyProtection="1">
      <alignment vertical="center"/>
      <protection locked="0"/>
    </xf>
    <xf numFmtId="0" fontId="0" fillId="5" borderId="17" xfId="0" applyFill="1" applyBorder="1" applyProtection="1">
      <alignment vertical="center"/>
      <protection locked="0"/>
    </xf>
    <xf numFmtId="0" fontId="16" fillId="9" borderId="108" xfId="0" applyFont="1" applyFill="1" applyBorder="1">
      <alignment vertical="center"/>
    </xf>
    <xf numFmtId="0" fontId="16" fillId="9" borderId="143" xfId="0" applyFont="1" applyFill="1" applyBorder="1">
      <alignment vertical="center"/>
    </xf>
    <xf numFmtId="0" fontId="16" fillId="9" borderId="19" xfId="0" applyFont="1" applyFill="1" applyBorder="1">
      <alignment vertical="center"/>
    </xf>
    <xf numFmtId="0" fontId="16" fillId="9" borderId="21" xfId="0" applyFont="1" applyFill="1" applyBorder="1">
      <alignment vertical="center"/>
    </xf>
    <xf numFmtId="0" fontId="0" fillId="9" borderId="11" xfId="0" applyFill="1" applyBorder="1">
      <alignment vertical="center"/>
    </xf>
    <xf numFmtId="0" fontId="0" fillId="9" borderId="10" xfId="0" applyFill="1" applyBorder="1">
      <alignment vertical="center"/>
    </xf>
    <xf numFmtId="0" fontId="0" fillId="9" borderId="15" xfId="0" applyFill="1" applyBorder="1" applyProtection="1">
      <alignment vertical="center"/>
      <protection hidden="1"/>
    </xf>
    <xf numFmtId="0" fontId="0" fillId="9" borderId="14" xfId="0" applyFill="1" applyBorder="1" applyProtection="1">
      <alignment vertical="center"/>
      <protection hidden="1"/>
    </xf>
    <xf numFmtId="0" fontId="0" fillId="9" borderId="139" xfId="0" applyFill="1" applyBorder="1" applyProtection="1">
      <alignment vertical="center"/>
      <protection hidden="1"/>
    </xf>
    <xf numFmtId="0" fontId="0" fillId="9" borderId="141" xfId="0" applyFill="1" applyBorder="1" applyProtection="1">
      <alignment vertical="center"/>
      <protection hidden="1"/>
    </xf>
    <xf numFmtId="0" fontId="0" fillId="4" borderId="38" xfId="0" applyFill="1" applyBorder="1" applyAlignment="1" applyProtection="1">
      <alignment horizontal="left" vertical="center"/>
      <protection locked="0"/>
    </xf>
    <xf numFmtId="0" fontId="16" fillId="9" borderId="97" xfId="0" applyFont="1" applyFill="1" applyBorder="1" applyAlignment="1">
      <alignment horizontal="center" vertical="center" wrapText="1"/>
    </xf>
    <xf numFmtId="0" fontId="16" fillId="9" borderId="101" xfId="0" applyFont="1" applyFill="1" applyBorder="1" applyAlignment="1">
      <alignment horizontal="center" vertical="center" wrapText="1"/>
    </xf>
    <xf numFmtId="0" fontId="16" fillId="9" borderId="98" xfId="0" applyFont="1" applyFill="1" applyBorder="1" applyAlignment="1">
      <alignment horizontal="center" vertical="center" wrapText="1"/>
    </xf>
    <xf numFmtId="0" fontId="0" fillId="11" borderId="91" xfId="0" applyFill="1" applyBorder="1" applyAlignment="1" applyProtection="1">
      <alignment vertical="center" shrinkToFit="1"/>
      <protection hidden="1"/>
    </xf>
    <xf numFmtId="0" fontId="0" fillId="11" borderId="92" xfId="0" applyFill="1" applyBorder="1" applyAlignment="1" applyProtection="1">
      <alignment vertical="center" shrinkToFit="1"/>
      <protection hidden="1"/>
    </xf>
    <xf numFmtId="0" fontId="0" fillId="11" borderId="104" xfId="0" applyFill="1" applyBorder="1" applyAlignment="1" applyProtection="1">
      <alignment vertical="center" shrinkToFit="1"/>
      <protection hidden="1"/>
    </xf>
    <xf numFmtId="0" fontId="0" fillId="11" borderId="106" xfId="0" applyFill="1" applyBorder="1" applyAlignment="1" applyProtection="1">
      <alignment vertical="center" shrinkToFit="1"/>
      <protection hidden="1"/>
    </xf>
    <xf numFmtId="0" fontId="0" fillId="11" borderId="136" xfId="0" applyFill="1" applyBorder="1" applyAlignment="1" applyProtection="1">
      <alignment vertical="center" shrinkToFit="1"/>
      <protection hidden="1"/>
    </xf>
    <xf numFmtId="0" fontId="0" fillId="11" borderId="119" xfId="0" applyFill="1" applyBorder="1" applyAlignment="1" applyProtection="1">
      <alignment vertical="center" shrinkToFit="1"/>
      <protection hidden="1"/>
    </xf>
    <xf numFmtId="0" fontId="0" fillId="11" borderId="93" xfId="0" applyFill="1" applyBorder="1" applyAlignment="1" applyProtection="1">
      <alignment vertical="center" shrinkToFit="1"/>
      <protection hidden="1"/>
    </xf>
    <xf numFmtId="0" fontId="0" fillId="11" borderId="94" xfId="0" applyFill="1" applyBorder="1" applyAlignment="1" applyProtection="1">
      <alignment vertical="center" shrinkToFit="1"/>
      <protection hidden="1"/>
    </xf>
    <xf numFmtId="0" fontId="26" fillId="0" borderId="128" xfId="0" applyFont="1" applyBorder="1" applyAlignment="1" applyProtection="1">
      <alignment vertical="center" shrinkToFit="1"/>
      <protection hidden="1"/>
    </xf>
    <xf numFmtId="0" fontId="26" fillId="0" borderId="125" xfId="0" applyFont="1" applyBorder="1" applyAlignment="1" applyProtection="1">
      <alignment vertical="center" shrinkToFit="1"/>
      <protection hidden="1"/>
    </xf>
    <xf numFmtId="0" fontId="26" fillId="0" borderId="134" xfId="0" applyFont="1" applyBorder="1" applyAlignment="1" applyProtection="1">
      <alignment vertical="center" shrinkToFit="1"/>
      <protection hidden="1"/>
    </xf>
    <xf numFmtId="0" fontId="0" fillId="0" borderId="116" xfId="0" applyBorder="1" applyAlignment="1" applyProtection="1">
      <alignment vertical="center" shrinkToFit="1"/>
      <protection hidden="1"/>
    </xf>
    <xf numFmtId="0" fontId="0" fillId="0" borderId="117" xfId="0" applyBorder="1" applyAlignment="1" applyProtection="1">
      <alignment vertical="center" shrinkToFit="1"/>
      <protection hidden="1"/>
    </xf>
    <xf numFmtId="0" fontId="0" fillId="0" borderId="118" xfId="0" applyBorder="1" applyAlignment="1" applyProtection="1">
      <alignment vertical="center" shrinkToFit="1"/>
      <protection hidden="1"/>
    </xf>
    <xf numFmtId="0" fontId="0" fillId="0" borderId="19" xfId="0" applyBorder="1" applyAlignment="1" applyProtection="1">
      <alignment horizontal="center" vertical="center" wrapText="1"/>
      <protection hidden="1"/>
    </xf>
    <xf numFmtId="0" fontId="0" fillId="0" borderId="20" xfId="0" applyBorder="1" applyAlignment="1" applyProtection="1">
      <alignment horizontal="center" vertical="center" wrapText="1"/>
      <protection hidden="1"/>
    </xf>
    <xf numFmtId="0" fontId="0" fillId="0" borderId="119" xfId="0" applyBorder="1" applyAlignment="1" applyProtection="1">
      <alignment horizontal="center" vertical="center" wrapText="1"/>
      <protection hidden="1"/>
    </xf>
    <xf numFmtId="0" fontId="24" fillId="0" borderId="12" xfId="0" applyFont="1" applyBorder="1" applyAlignment="1" applyProtection="1">
      <alignment horizontal="center" vertical="center" shrinkToFit="1"/>
      <protection hidden="1"/>
    </xf>
    <xf numFmtId="0" fontId="24" fillId="0" borderId="106" xfId="0" applyFont="1" applyBorder="1" applyAlignment="1" applyProtection="1">
      <alignment horizontal="center" vertical="center" shrinkToFit="1"/>
      <protection hidden="1"/>
    </xf>
    <xf numFmtId="0" fontId="0" fillId="0" borderId="12" xfId="0" applyBorder="1" applyAlignment="1" applyProtection="1">
      <alignment horizontal="center" vertical="center" shrinkToFit="1"/>
      <protection hidden="1"/>
    </xf>
    <xf numFmtId="0" fontId="0" fillId="0" borderId="106" xfId="0" applyBorder="1" applyAlignment="1" applyProtection="1">
      <alignment horizontal="center" vertical="center" shrinkToFit="1"/>
      <protection hidden="1"/>
    </xf>
    <xf numFmtId="0" fontId="16" fillId="0" borderId="136" xfId="0" applyFont="1" applyBorder="1" applyAlignment="1" applyProtection="1">
      <alignment vertical="center" wrapText="1"/>
      <protection hidden="1"/>
    </xf>
    <xf numFmtId="0" fontId="16" fillId="0" borderId="20" xfId="0" applyFont="1" applyBorder="1" applyAlignment="1" applyProtection="1">
      <alignment vertical="center" wrapText="1"/>
      <protection hidden="1"/>
    </xf>
    <xf numFmtId="0" fontId="2" fillId="0" borderId="3" xfId="0" applyFont="1" applyBorder="1" applyAlignment="1" applyProtection="1">
      <alignment horizontal="center" vertical="center" shrinkToFit="1"/>
      <protection hidden="1"/>
    </xf>
    <xf numFmtId="0" fontId="0" fillId="0" borderId="131" xfId="0" applyBorder="1" applyAlignment="1" applyProtection="1">
      <alignment vertical="center" shrinkToFit="1"/>
      <protection hidden="1"/>
    </xf>
    <xf numFmtId="0" fontId="0" fillId="0" borderId="122" xfId="0" applyBorder="1" applyAlignment="1" applyProtection="1">
      <alignment vertical="center" shrinkToFit="1"/>
      <protection hidden="1"/>
    </xf>
    <xf numFmtId="0" fontId="16" fillId="0" borderId="12" xfId="0" applyFont="1" applyBorder="1" applyAlignment="1" applyProtection="1">
      <alignment horizontal="center" vertical="center" textRotation="255"/>
      <protection hidden="1"/>
    </xf>
    <xf numFmtId="0" fontId="2" fillId="0" borderId="157" xfId="0" applyFont="1" applyBorder="1" applyAlignment="1" applyProtection="1">
      <alignment horizontal="center" vertical="center"/>
      <protection hidden="1"/>
    </xf>
    <xf numFmtId="0" fontId="2" fillId="0" borderId="158" xfId="0" applyFont="1" applyBorder="1" applyAlignment="1" applyProtection="1">
      <alignment horizontal="center" vertical="center"/>
      <protection hidden="1"/>
    </xf>
    <xf numFmtId="0" fontId="0" fillId="0" borderId="123" xfId="0" applyBorder="1" applyAlignment="1" applyProtection="1">
      <alignment vertical="center" shrinkToFit="1"/>
      <protection hidden="1"/>
    </xf>
    <xf numFmtId="0" fontId="0" fillId="0" borderId="125" xfId="0" applyBorder="1" applyAlignment="1" applyProtection="1">
      <alignment vertical="center" shrinkToFit="1"/>
      <protection hidden="1"/>
    </xf>
    <xf numFmtId="0" fontId="0" fillId="0" borderId="126" xfId="0" applyBorder="1" applyAlignment="1" applyProtection="1">
      <alignment vertical="center" shrinkToFit="1"/>
      <protection hidden="1"/>
    </xf>
    <xf numFmtId="0" fontId="0" fillId="0" borderId="20" xfId="0" applyBorder="1" applyAlignment="1" applyProtection="1">
      <alignment vertical="center" shrinkToFit="1"/>
      <protection hidden="1"/>
    </xf>
    <xf numFmtId="0" fontId="0" fillId="0" borderId="119" xfId="0" applyBorder="1" applyAlignment="1" applyProtection="1">
      <alignment vertical="center" shrinkToFit="1"/>
      <protection hidden="1"/>
    </xf>
    <xf numFmtId="0" fontId="0" fillId="0" borderId="121" xfId="0" applyBorder="1" applyAlignment="1" applyProtection="1">
      <alignment horizontal="center" vertical="center"/>
      <protection hidden="1"/>
    </xf>
    <xf numFmtId="0" fontId="0" fillId="0" borderId="124" xfId="0" applyBorder="1" applyAlignment="1" applyProtection="1">
      <alignment horizontal="center" vertical="center"/>
      <protection hidden="1"/>
    </xf>
    <xf numFmtId="0" fontId="16" fillId="0" borderId="20" xfId="0" applyFont="1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26" fillId="0" borderId="110" xfId="0" applyFont="1" applyBorder="1" applyAlignment="1" applyProtection="1">
      <alignment vertical="center" shrinkToFit="1"/>
      <protection hidden="1"/>
    </xf>
    <xf numFmtId="0" fontId="0" fillId="0" borderId="128" xfId="0" applyBorder="1" applyAlignment="1" applyProtection="1">
      <alignment horizontal="center" vertical="center"/>
      <protection hidden="1"/>
    </xf>
    <xf numFmtId="0" fontId="0" fillId="0" borderId="125" xfId="0" applyBorder="1" applyAlignment="1" applyProtection="1">
      <alignment horizontal="center" vertical="center"/>
      <protection hidden="1"/>
    </xf>
    <xf numFmtId="0" fontId="0" fillId="0" borderId="134" xfId="0" applyBorder="1" applyAlignment="1" applyProtection="1">
      <alignment horizontal="center" vertical="center"/>
      <protection hidden="1"/>
    </xf>
    <xf numFmtId="0" fontId="0" fillId="0" borderId="38" xfId="0" applyBorder="1" applyAlignment="1" applyProtection="1">
      <alignment horizontal="center" vertical="center"/>
      <protection hidden="1"/>
    </xf>
    <xf numFmtId="0" fontId="21" fillId="0" borderId="38" xfId="0" applyFont="1" applyBorder="1" applyAlignment="1" applyProtection="1">
      <alignment horizontal="center" vertical="center"/>
      <protection hidden="1"/>
    </xf>
    <xf numFmtId="0" fontId="21" fillId="0" borderId="92" xfId="0" applyFont="1" applyBorder="1" applyAlignment="1" applyProtection="1">
      <alignment horizontal="center" vertical="center"/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1" fillId="0" borderId="106" xfId="0" applyFont="1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0" fontId="0" fillId="0" borderId="119" xfId="0" applyBorder="1" applyAlignment="1" applyProtection="1">
      <alignment horizontal="center" vertical="center"/>
      <protection hidden="1"/>
    </xf>
    <xf numFmtId="0" fontId="2" fillId="0" borderId="20" xfId="0" applyFont="1" applyBorder="1" applyAlignment="1" applyProtection="1">
      <alignment vertical="center" shrinkToFit="1"/>
      <protection hidden="1"/>
    </xf>
    <xf numFmtId="0" fontId="0" fillId="0" borderId="3" xfId="0" applyBorder="1" applyAlignment="1" applyProtection="1">
      <alignment vertical="center" shrinkToFit="1"/>
      <protection hidden="1"/>
    </xf>
    <xf numFmtId="0" fontId="22" fillId="0" borderId="20" xfId="0" applyFont="1" applyBorder="1" applyAlignment="1" applyProtection="1">
      <alignment horizontal="center"/>
      <protection hidden="1"/>
    </xf>
    <xf numFmtId="178" fontId="0" fillId="0" borderId="110" xfId="0" applyNumberFormat="1" applyBorder="1" applyAlignment="1" applyProtection="1">
      <alignment horizontal="right" vertical="center"/>
      <protection hidden="1"/>
    </xf>
    <xf numFmtId="0" fontId="0" fillId="0" borderId="136" xfId="0" applyBorder="1" applyAlignment="1" applyProtection="1">
      <alignment vertical="center" wrapText="1"/>
      <protection hidden="1"/>
    </xf>
    <xf numFmtId="0" fontId="0" fillId="0" borderId="20" xfId="0" applyBorder="1" applyProtection="1">
      <alignment vertical="center"/>
      <protection hidden="1"/>
    </xf>
    <xf numFmtId="0" fontId="16" fillId="0" borderId="136" xfId="0" applyFont="1" applyBorder="1" applyProtection="1">
      <alignment vertical="center"/>
      <protection hidden="1"/>
    </xf>
    <xf numFmtId="0" fontId="16" fillId="0" borderId="20" xfId="0" applyFont="1" applyBorder="1" applyProtection="1">
      <alignment vertical="center"/>
      <protection hidden="1"/>
    </xf>
    <xf numFmtId="0" fontId="2" fillId="0" borderId="3" xfId="0" applyFont="1" applyBorder="1" applyAlignment="1" applyProtection="1">
      <alignment vertical="center" shrinkToFit="1"/>
      <protection hidden="1"/>
    </xf>
    <xf numFmtId="0" fontId="0" fillId="0" borderId="146" xfId="0" applyBorder="1" applyProtection="1">
      <alignment vertical="center"/>
      <protection hidden="1"/>
    </xf>
    <xf numFmtId="0" fontId="0" fillId="0" borderId="3" xfId="0" applyBorder="1" applyProtection="1">
      <alignment vertical="center"/>
      <protection hidden="1"/>
    </xf>
    <xf numFmtId="0" fontId="0" fillId="0" borderId="127" xfId="0" applyBorder="1" applyAlignment="1" applyProtection="1">
      <alignment horizontal="center" vertical="center"/>
      <protection hidden="1"/>
    </xf>
    <xf numFmtId="0" fontId="0" fillId="0" borderId="122" xfId="0" applyBorder="1" applyAlignment="1" applyProtection="1">
      <alignment horizontal="center" vertical="center"/>
      <protection hidden="1"/>
    </xf>
    <xf numFmtId="0" fontId="0" fillId="0" borderId="129" xfId="0" applyBorder="1" applyAlignment="1" applyProtection="1">
      <alignment horizontal="center" vertical="center"/>
      <protection hidden="1"/>
    </xf>
    <xf numFmtId="0" fontId="0" fillId="0" borderId="130" xfId="0" applyBorder="1" applyAlignment="1" applyProtection="1">
      <alignment horizontal="center" vertical="center"/>
      <protection hidden="1"/>
    </xf>
    <xf numFmtId="0" fontId="0" fillId="0" borderId="131" xfId="0" applyBorder="1" applyAlignment="1" applyProtection="1">
      <alignment horizontal="center" vertical="center"/>
      <protection hidden="1"/>
    </xf>
    <xf numFmtId="0" fontId="0" fillId="0" borderId="132" xfId="0" applyBorder="1" applyAlignment="1" applyProtection="1">
      <alignment horizontal="center" vertical="center"/>
      <protection hidden="1"/>
    </xf>
    <xf numFmtId="0" fontId="0" fillId="0" borderId="104" xfId="0" applyBorder="1" applyAlignment="1" applyProtection="1">
      <alignment horizontal="center" vertical="center"/>
      <protection hidden="1"/>
    </xf>
    <xf numFmtId="0" fontId="16" fillId="0" borderId="125" xfId="0" applyFont="1" applyBorder="1" applyAlignment="1" applyProtection="1">
      <alignment horizontal="center" vertical="center"/>
      <protection hidden="1"/>
    </xf>
    <xf numFmtId="0" fontId="0" fillId="0" borderId="120" xfId="0" applyBorder="1" applyAlignment="1" applyProtection="1">
      <alignment horizontal="center" vertical="center" wrapText="1"/>
      <protection hidden="1"/>
    </xf>
    <xf numFmtId="0" fontId="0" fillId="0" borderId="101" xfId="0" applyBorder="1" applyAlignment="1" applyProtection="1">
      <alignment horizontal="center" vertical="center" wrapText="1"/>
      <protection hidden="1"/>
    </xf>
    <xf numFmtId="0" fontId="0" fillId="0" borderId="95" xfId="0" applyBorder="1" applyAlignment="1" applyProtection="1">
      <alignment horizontal="center" vertical="center" wrapText="1"/>
      <protection hidden="1"/>
    </xf>
    <xf numFmtId="0" fontId="19" fillId="0" borderId="15" xfId="0" applyFont="1" applyBorder="1" applyAlignment="1" applyProtection="1">
      <alignment horizontal="center" vertical="center" wrapText="1"/>
      <protection hidden="1"/>
    </xf>
    <xf numFmtId="0" fontId="19" fillId="0" borderId="13" xfId="0" applyFont="1" applyBorder="1" applyAlignment="1" applyProtection="1">
      <alignment horizontal="center" vertical="center" wrapText="1"/>
      <protection hidden="1"/>
    </xf>
    <xf numFmtId="0" fontId="19" fillId="0" borderId="14" xfId="0" applyFont="1" applyBorder="1" applyAlignment="1" applyProtection="1">
      <alignment horizontal="center" vertical="center" wrapText="1"/>
      <protection hidden="1"/>
    </xf>
    <xf numFmtId="0" fontId="0" fillId="0" borderId="19" xfId="0" applyBorder="1" applyAlignment="1" applyProtection="1">
      <alignment vertical="center" shrinkToFit="1"/>
      <protection hidden="1"/>
    </xf>
    <xf numFmtId="0" fontId="8" fillId="0" borderId="157" xfId="0" applyFont="1" applyBorder="1" applyAlignment="1" applyProtection="1">
      <alignment vertical="center" shrinkToFit="1"/>
      <protection hidden="1"/>
    </xf>
    <xf numFmtId="0" fontId="8" fillId="0" borderId="158" xfId="0" applyFont="1" applyBorder="1" applyAlignment="1" applyProtection="1">
      <alignment vertical="center" shrinkToFit="1"/>
      <protection hidden="1"/>
    </xf>
    <xf numFmtId="0" fontId="0" fillId="0" borderId="2" xfId="0" applyBorder="1" applyAlignment="1" applyProtection="1">
      <alignment horizontal="distributed" vertical="center"/>
      <protection hidden="1"/>
    </xf>
    <xf numFmtId="0" fontId="0" fillId="0" borderId="3" xfId="0" applyBorder="1" applyAlignment="1" applyProtection="1">
      <alignment horizontal="distributed" vertical="center"/>
      <protection hidden="1"/>
    </xf>
    <xf numFmtId="0" fontId="0" fillId="0" borderId="40" xfId="0" applyBorder="1" applyAlignment="1" applyProtection="1">
      <alignment horizontal="center" vertical="center"/>
      <protection hidden="1"/>
    </xf>
    <xf numFmtId="0" fontId="0" fillId="0" borderId="55" xfId="0" applyBorder="1" applyAlignment="1" applyProtection="1">
      <alignment horizontal="center" vertical="center"/>
      <protection hidden="1"/>
    </xf>
    <xf numFmtId="0" fontId="0" fillId="0" borderId="41" xfId="0" applyBorder="1" applyAlignment="1" applyProtection="1">
      <alignment horizontal="center" vertical="center"/>
      <protection hidden="1"/>
    </xf>
    <xf numFmtId="0" fontId="0" fillId="0" borderId="56" xfId="0" applyBorder="1" applyAlignment="1" applyProtection="1">
      <alignment horizontal="center" vertical="center"/>
      <protection hidden="1"/>
    </xf>
    <xf numFmtId="0" fontId="2" fillId="0" borderId="50" xfId="0" applyFont="1" applyBorder="1" applyAlignment="1" applyProtection="1">
      <alignment vertical="center" shrinkToFit="1"/>
      <protection hidden="1"/>
    </xf>
    <xf numFmtId="0" fontId="0" fillId="0" borderId="50" xfId="0" applyBorder="1" applyAlignment="1" applyProtection="1">
      <alignment vertical="center" shrinkToFit="1"/>
      <protection hidden="1"/>
    </xf>
    <xf numFmtId="0" fontId="2" fillId="0" borderId="76" xfId="0" applyFont="1" applyBorder="1" applyAlignment="1" applyProtection="1">
      <alignment vertical="center" shrinkToFit="1"/>
      <protection hidden="1"/>
    </xf>
    <xf numFmtId="0" fontId="2" fillId="0" borderId="77" xfId="0" applyFont="1" applyBorder="1" applyAlignment="1" applyProtection="1">
      <alignment vertical="center" shrinkToFit="1"/>
      <protection hidden="1"/>
    </xf>
    <xf numFmtId="0" fontId="2" fillId="0" borderId="78" xfId="0" applyFont="1" applyBorder="1" applyAlignment="1" applyProtection="1">
      <alignment vertical="center" shrinkToFit="1"/>
      <protection hidden="1"/>
    </xf>
    <xf numFmtId="0" fontId="0" fillId="0" borderId="39" xfId="0" applyBorder="1" applyAlignment="1" applyProtection="1">
      <alignment horizontal="center" vertical="center"/>
      <protection hidden="1"/>
    </xf>
    <xf numFmtId="0" fontId="0" fillId="0" borderId="54" xfId="0" applyBorder="1" applyAlignment="1" applyProtection="1">
      <alignment horizontal="center" vertical="center"/>
      <protection hidden="1"/>
    </xf>
    <xf numFmtId="0" fontId="2" fillId="0" borderId="38" xfId="0" applyFont="1" applyBorder="1" applyAlignment="1" applyProtection="1">
      <alignment vertical="center" wrapText="1"/>
      <protection hidden="1"/>
    </xf>
    <xf numFmtId="0" fontId="2" fillId="0" borderId="33" xfId="0" applyFont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0" borderId="5" xfId="0" applyFont="1" applyBorder="1" applyAlignment="1" applyProtection="1">
      <alignment horizontal="center"/>
      <protection hidden="1"/>
    </xf>
    <xf numFmtId="0" fontId="2" fillId="0" borderId="67" xfId="0" applyFont="1" applyBorder="1" applyAlignment="1" applyProtection="1">
      <alignment horizontal="center"/>
      <protection hidden="1"/>
    </xf>
    <xf numFmtId="0" fontId="0" fillId="0" borderId="48" xfId="0" applyBorder="1" applyAlignment="1" applyProtection="1">
      <alignment horizontal="center" vertical="center"/>
      <protection hidden="1"/>
    </xf>
    <xf numFmtId="0" fontId="0" fillId="0" borderId="32" xfId="0" applyBorder="1" applyAlignment="1" applyProtection="1">
      <alignment horizontal="center" vertical="center"/>
      <protection hidden="1"/>
    </xf>
    <xf numFmtId="0" fontId="2" fillId="0" borderId="37" xfId="0" applyFont="1" applyBorder="1" applyAlignment="1" applyProtection="1">
      <alignment vertical="center" shrinkToFit="1"/>
      <protection hidden="1"/>
    </xf>
    <xf numFmtId="0" fontId="0" fillId="0" borderId="37" xfId="0" applyBorder="1" applyAlignment="1" applyProtection="1">
      <alignment vertical="center" shrinkToFit="1"/>
      <protection hidden="1"/>
    </xf>
    <xf numFmtId="0" fontId="0" fillId="0" borderId="38" xfId="0" applyBorder="1" applyAlignment="1" applyProtection="1">
      <alignment horizontal="center" vertical="center" textRotation="255" shrinkToFit="1"/>
      <protection hidden="1"/>
    </xf>
    <xf numFmtId="0" fontId="0" fillId="0" borderId="33" xfId="0" applyBorder="1" applyAlignment="1" applyProtection="1">
      <alignment horizontal="center" vertical="center" textRotation="255" shrinkToFit="1"/>
      <protection hidden="1"/>
    </xf>
    <xf numFmtId="0" fontId="2" fillId="0" borderId="82" xfId="0" applyFont="1" applyBorder="1" applyAlignment="1" applyProtection="1">
      <alignment vertical="center" shrinkToFit="1"/>
      <protection hidden="1"/>
    </xf>
    <xf numFmtId="0" fontId="2" fillId="0" borderId="83" xfId="0" applyFont="1" applyBorder="1" applyAlignment="1" applyProtection="1">
      <alignment vertical="center" shrinkToFit="1"/>
      <protection hidden="1"/>
    </xf>
    <xf numFmtId="0" fontId="2" fillId="0" borderId="84" xfId="0" applyFont="1" applyBorder="1" applyAlignment="1" applyProtection="1">
      <alignment vertical="center" shrinkToFit="1"/>
      <protection hidden="1"/>
    </xf>
    <xf numFmtId="0" fontId="0" fillId="0" borderId="44" xfId="0" applyBorder="1" applyAlignment="1" applyProtection="1">
      <alignment horizontal="center" vertical="center"/>
      <protection hidden="1"/>
    </xf>
    <xf numFmtId="0" fontId="0" fillId="0" borderId="45" xfId="0" applyBorder="1" applyAlignment="1" applyProtection="1">
      <alignment horizontal="center" vertical="center"/>
      <protection hidden="1"/>
    </xf>
    <xf numFmtId="0" fontId="2" fillId="0" borderId="42" xfId="0" applyFont="1" applyBorder="1" applyAlignment="1" applyProtection="1">
      <alignment vertical="center" shrinkToFit="1"/>
      <protection hidden="1"/>
    </xf>
    <xf numFmtId="0" fontId="0" fillId="0" borderId="42" xfId="0" applyBorder="1" applyAlignment="1" applyProtection="1">
      <alignment vertical="center" shrinkToFit="1"/>
      <protection hidden="1"/>
    </xf>
    <xf numFmtId="0" fontId="2" fillId="0" borderId="79" xfId="0" applyFont="1" applyBorder="1" applyAlignment="1" applyProtection="1">
      <alignment vertical="center" shrinkToFit="1"/>
      <protection hidden="1"/>
    </xf>
    <xf numFmtId="0" fontId="2" fillId="0" borderId="80" xfId="0" applyFont="1" applyBorder="1" applyAlignment="1" applyProtection="1">
      <alignment vertical="center" shrinkToFit="1"/>
      <protection hidden="1"/>
    </xf>
    <xf numFmtId="0" fontId="2" fillId="0" borderId="81" xfId="0" applyFont="1" applyBorder="1" applyAlignment="1" applyProtection="1">
      <alignment vertical="center" shrinkToFit="1"/>
      <protection hidden="1"/>
    </xf>
    <xf numFmtId="0" fontId="0" fillId="0" borderId="43" xfId="0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2" fillId="0" borderId="16" xfId="0" applyFont="1" applyBorder="1" applyAlignment="1" applyProtection="1">
      <alignment vertical="center" wrapText="1"/>
      <protection hidden="1"/>
    </xf>
    <xf numFmtId="0" fontId="0" fillId="0" borderId="49" xfId="0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 textRotation="255" shrinkToFit="1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0" fillId="0" borderId="23" xfId="0" applyBorder="1" applyAlignment="1" applyProtection="1">
      <alignment horizontal="center" vertical="center" shrinkToFit="1"/>
      <protection hidden="1"/>
    </xf>
    <xf numFmtId="0" fontId="0" fillId="0" borderId="13" xfId="0" applyBorder="1" applyAlignment="1" applyProtection="1">
      <alignment horizontal="center" vertical="center" shrinkToFit="1"/>
      <protection hidden="1"/>
    </xf>
    <xf numFmtId="0" fontId="0" fillId="0" borderId="24" xfId="0" applyBorder="1" applyAlignment="1" applyProtection="1">
      <alignment horizontal="center" vertical="center" shrinkToFit="1"/>
      <protection hidden="1"/>
    </xf>
    <xf numFmtId="0" fontId="0" fillId="0" borderId="66" xfId="0" applyBorder="1" applyAlignment="1" applyProtection="1">
      <alignment horizontal="center" vertical="center" shrinkToFit="1"/>
      <protection hidden="1"/>
    </xf>
    <xf numFmtId="0" fontId="2" fillId="0" borderId="15" xfId="0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 textRotation="255" shrinkToFit="1"/>
      <protection hidden="1"/>
    </xf>
    <xf numFmtId="0" fontId="7" fillId="0" borderId="36" xfId="0" applyFont="1" applyBorder="1" applyAlignment="1" applyProtection="1">
      <alignment horizontal="center" vertical="center" shrinkToFit="1"/>
      <protection hidden="1"/>
    </xf>
    <xf numFmtId="0" fontId="7" fillId="0" borderId="35" xfId="0" applyFont="1" applyBorder="1" applyAlignment="1" applyProtection="1">
      <alignment horizontal="center" vertical="center" shrinkToFit="1"/>
      <protection hidden="1"/>
    </xf>
    <xf numFmtId="0" fontId="7" fillId="0" borderId="12" xfId="0" applyFont="1" applyBorder="1" applyAlignment="1" applyProtection="1">
      <alignment horizontal="center" vertical="center" shrinkToFit="1"/>
      <protection hidden="1"/>
    </xf>
    <xf numFmtId="0" fontId="7" fillId="0" borderId="30" xfId="0" applyFont="1" applyBorder="1" applyAlignment="1" applyProtection="1">
      <alignment horizontal="center" vertical="center" shrinkToFit="1"/>
      <protection hidden="1"/>
    </xf>
    <xf numFmtId="0" fontId="7" fillId="0" borderId="33" xfId="0" applyFont="1" applyBorder="1" applyAlignment="1" applyProtection="1">
      <alignment horizontal="center" vertical="center" shrinkToFit="1"/>
      <protection hidden="1"/>
    </xf>
    <xf numFmtId="0" fontId="7" fillId="0" borderId="34" xfId="0" applyFont="1" applyBorder="1" applyAlignment="1" applyProtection="1">
      <alignment horizontal="center" vertical="center" shrinkToFit="1"/>
      <protection hidden="1"/>
    </xf>
    <xf numFmtId="0" fontId="7" fillId="0" borderId="14" xfId="0" applyFont="1" applyBorder="1" applyAlignment="1" applyProtection="1">
      <alignment horizontal="center" vertical="center" shrinkToFit="1"/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176" fontId="2" fillId="0" borderId="23" xfId="0" applyNumberFormat="1" applyFont="1" applyBorder="1" applyAlignment="1" applyProtection="1">
      <alignment horizontal="center" vertical="center"/>
      <protection hidden="1"/>
    </xf>
    <xf numFmtId="176" fontId="2" fillId="0" borderId="24" xfId="0" applyNumberFormat="1" applyFont="1" applyBorder="1" applyAlignment="1" applyProtection="1">
      <alignment horizontal="center" vertical="center"/>
      <protection hidden="1"/>
    </xf>
    <xf numFmtId="176" fontId="2" fillId="0" borderId="14" xfId="0" applyNumberFormat="1" applyFont="1" applyBorder="1" applyAlignment="1" applyProtection="1">
      <alignment horizontal="center" vertical="center"/>
      <protection hidden="1"/>
    </xf>
    <xf numFmtId="176" fontId="2" fillId="0" borderId="26" xfId="0" applyNumberFormat="1" applyFont="1" applyBorder="1" applyAlignment="1" applyProtection="1">
      <alignment horizontal="center" vertical="center"/>
      <protection hidden="1"/>
    </xf>
    <xf numFmtId="0" fontId="8" fillId="0" borderId="9" xfId="0" applyFont="1" applyBorder="1" applyAlignment="1" applyProtection="1">
      <alignment horizontal="right" vertical="center" shrinkToFit="1"/>
      <protection hidden="1"/>
    </xf>
    <xf numFmtId="0" fontId="8" fillId="0" borderId="0" xfId="0" applyFont="1" applyAlignment="1" applyProtection="1">
      <alignment horizontal="right" vertical="center" shrinkToFit="1"/>
      <protection hidden="1"/>
    </xf>
    <xf numFmtId="0" fontId="8" fillId="0" borderId="29" xfId="0" applyFont="1" applyBorder="1" applyAlignment="1" applyProtection="1">
      <alignment horizontal="right" vertical="center" shrinkToFit="1"/>
      <protection hidden="1"/>
    </xf>
    <xf numFmtId="0" fontId="0" fillId="0" borderId="10" xfId="0" applyBorder="1" applyAlignment="1" applyProtection="1">
      <alignment horizontal="center" vertical="center" shrinkToFit="1"/>
      <protection hidden="1"/>
    </xf>
    <xf numFmtId="0" fontId="0" fillId="0" borderId="7" xfId="0" applyBorder="1" applyAlignment="1" applyProtection="1">
      <alignment horizontal="center" vertical="center" shrinkToFit="1"/>
      <protection hidden="1"/>
    </xf>
    <xf numFmtId="0" fontId="0" fillId="0" borderId="52" xfId="0" applyBorder="1" applyAlignment="1" applyProtection="1">
      <alignment horizontal="center" vertical="center" shrinkToFit="1"/>
      <protection hidden="1"/>
    </xf>
    <xf numFmtId="0" fontId="5" fillId="0" borderId="53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3" fillId="0" borderId="25" xfId="0" applyFont="1" applyBorder="1" applyAlignment="1" applyProtection="1">
      <alignment horizontal="center" vertical="center" shrinkToFit="1"/>
      <protection hidden="1"/>
    </xf>
    <xf numFmtId="0" fontId="3" fillId="0" borderId="14" xfId="0" applyFont="1" applyBorder="1" applyAlignment="1" applyProtection="1">
      <alignment horizontal="center" vertical="center" shrinkToFit="1"/>
      <protection hidden="1"/>
    </xf>
    <xf numFmtId="0" fontId="3" fillId="0" borderId="31" xfId="0" applyFont="1" applyBorder="1" applyAlignment="1" applyProtection="1">
      <alignment horizontal="center" vertical="center" shrinkToFit="1"/>
      <protection hidden="1"/>
    </xf>
    <xf numFmtId="0" fontId="3" fillId="0" borderId="12" xfId="0" applyFont="1" applyBorder="1" applyAlignment="1" applyProtection="1">
      <alignment horizontal="center" vertical="center" shrinkToFit="1"/>
      <protection hidden="1"/>
    </xf>
    <xf numFmtId="0" fontId="3" fillId="0" borderId="32" xfId="0" applyFont="1" applyBorder="1" applyAlignment="1" applyProtection="1">
      <alignment horizontal="center" vertical="center" shrinkToFit="1"/>
      <protection hidden="1"/>
    </xf>
    <xf numFmtId="0" fontId="3" fillId="0" borderId="33" xfId="0" applyFont="1" applyBorder="1" applyAlignment="1" applyProtection="1">
      <alignment horizontal="center" vertical="center" shrinkToFit="1"/>
      <protection hidden="1"/>
    </xf>
    <xf numFmtId="0" fontId="3" fillId="0" borderId="36" xfId="0" applyFont="1" applyBorder="1" applyAlignment="1" applyProtection="1">
      <alignment horizontal="center" vertical="center" shrinkToFit="1"/>
      <protection hidden="1"/>
    </xf>
    <xf numFmtId="0" fontId="3" fillId="0" borderId="22" xfId="0" applyFont="1" applyBorder="1" applyAlignment="1" applyProtection="1">
      <alignment horizontal="center" vertical="center" shrinkToFit="1"/>
      <protection hidden="1"/>
    </xf>
    <xf numFmtId="0" fontId="0" fillId="0" borderId="3" xfId="0" applyBorder="1" applyAlignment="1" applyProtection="1">
      <alignment horizontal="left" vertical="center"/>
      <protection hidden="1"/>
    </xf>
    <xf numFmtId="0" fontId="0" fillId="0" borderId="21" xfId="0" applyBorder="1" applyAlignment="1" applyProtection="1">
      <alignment horizontal="distributed" vertical="center"/>
      <protection hidden="1"/>
    </xf>
    <xf numFmtId="0" fontId="0" fillId="0" borderId="12" xfId="0" applyBorder="1" applyAlignment="1" applyProtection="1">
      <alignment horizontal="distributed" vertical="center"/>
      <protection hidden="1"/>
    </xf>
    <xf numFmtId="176" fontId="2" fillId="0" borderId="9" xfId="0" applyNumberFormat="1" applyFont="1" applyBorder="1" applyAlignment="1" applyProtection="1">
      <alignment horizontal="center" vertical="center" shrinkToFit="1"/>
      <protection hidden="1"/>
    </xf>
    <xf numFmtId="176" fontId="2" fillId="0" borderId="0" xfId="0" applyNumberFormat="1" applyFont="1" applyAlignment="1" applyProtection="1">
      <alignment horizontal="center" vertical="center" shrinkToFit="1"/>
      <protection hidden="1"/>
    </xf>
    <xf numFmtId="176" fontId="2" fillId="0" borderId="29" xfId="0" applyNumberFormat="1" applyFont="1" applyBorder="1" applyAlignment="1" applyProtection="1">
      <alignment horizontal="center" vertical="center" shrinkToFit="1"/>
      <protection hidden="1"/>
    </xf>
    <xf numFmtId="176" fontId="2" fillId="0" borderId="11" xfId="0" applyNumberFormat="1" applyFont="1" applyBorder="1" applyAlignment="1" applyProtection="1">
      <alignment horizontal="center" vertical="center" shrinkToFit="1"/>
      <protection hidden="1"/>
    </xf>
    <xf numFmtId="176" fontId="2" fillId="0" borderId="6" xfId="0" applyNumberFormat="1" applyFont="1" applyBorder="1" applyAlignment="1" applyProtection="1">
      <alignment horizontal="center" vertical="center" shrinkToFit="1"/>
      <protection hidden="1"/>
    </xf>
    <xf numFmtId="176" fontId="2" fillId="0" borderId="51" xfId="0" applyNumberFormat="1" applyFont="1" applyBorder="1" applyAlignment="1" applyProtection="1">
      <alignment horizontal="center" vertical="center" shrinkToFit="1"/>
      <protection hidden="1"/>
    </xf>
    <xf numFmtId="0" fontId="0" fillId="0" borderId="11" xfId="0" applyBorder="1" applyAlignment="1" applyProtection="1">
      <alignment horizontal="distributed" vertical="center" shrinkToFit="1"/>
      <protection hidden="1"/>
    </xf>
    <xf numFmtId="0" fontId="0" fillId="0" borderId="9" xfId="0" applyBorder="1" applyAlignment="1" applyProtection="1">
      <alignment horizontal="distributed" vertical="center" shrinkToFit="1"/>
      <protection hidden="1"/>
    </xf>
    <xf numFmtId="0" fontId="0" fillId="0" borderId="19" xfId="0" applyBorder="1" applyAlignment="1" applyProtection="1">
      <alignment horizontal="distributed" vertical="center"/>
      <protection hidden="1"/>
    </xf>
    <xf numFmtId="0" fontId="0" fillId="0" borderId="20" xfId="0" applyBorder="1" applyAlignment="1" applyProtection="1">
      <alignment horizontal="distributed" vertical="center"/>
      <protection hidden="1"/>
    </xf>
    <xf numFmtId="0" fontId="0" fillId="0" borderId="19" xfId="0" applyBorder="1" applyAlignment="1" applyProtection="1">
      <alignment horizontal="distributed" vertical="center" wrapText="1"/>
      <protection hidden="1"/>
    </xf>
    <xf numFmtId="0" fontId="4" fillId="0" borderId="19" xfId="0" applyFont="1" applyBorder="1" applyProtection="1">
      <alignment vertical="center"/>
      <protection hidden="1"/>
    </xf>
    <xf numFmtId="0" fontId="4" fillId="0" borderId="20" xfId="0" applyFont="1" applyBorder="1" applyProtection="1">
      <alignment vertical="center"/>
      <protection hidden="1"/>
    </xf>
    <xf numFmtId="0" fontId="4" fillId="0" borderId="21" xfId="0" applyFont="1" applyBorder="1" applyProtection="1">
      <alignment vertical="center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4" fillId="0" borderId="46" xfId="0" applyFont="1" applyBorder="1" applyAlignment="1" applyProtection="1">
      <alignment horizontal="center" vertical="center" shrinkToFit="1"/>
      <protection hidden="1"/>
    </xf>
    <xf numFmtId="0" fontId="4" fillId="0" borderId="36" xfId="0" applyFont="1" applyBorder="1" applyAlignment="1" applyProtection="1">
      <alignment horizontal="center" vertical="center" shrinkToFit="1"/>
      <protection hidden="1"/>
    </xf>
    <xf numFmtId="0" fontId="4" fillId="0" borderId="47" xfId="0" applyFont="1" applyBorder="1" applyAlignment="1" applyProtection="1">
      <alignment horizontal="center" vertical="center" shrinkToFit="1"/>
      <protection hidden="1"/>
    </xf>
    <xf numFmtId="0" fontId="4" fillId="0" borderId="15" xfId="0" applyFont="1" applyBorder="1" applyAlignment="1" applyProtection="1">
      <alignment horizontal="center" vertical="center" shrinkToFit="1"/>
      <protection hidden="1"/>
    </xf>
    <xf numFmtId="0" fontId="4" fillId="0" borderId="36" xfId="0" applyFont="1" applyBorder="1" applyAlignment="1" applyProtection="1">
      <alignment horizontal="center" vertical="center"/>
      <protection hidden="1"/>
    </xf>
    <xf numFmtId="0" fontId="37" fillId="0" borderId="47" xfId="0" applyFont="1" applyBorder="1" applyAlignment="1" applyProtection="1">
      <alignment horizontal="center" vertical="center"/>
      <protection hidden="1"/>
    </xf>
    <xf numFmtId="0" fontId="37" fillId="0" borderId="162" xfId="0" applyFont="1" applyBorder="1" applyAlignment="1" applyProtection="1">
      <alignment horizontal="center" vertical="center"/>
      <protection hidden="1"/>
    </xf>
    <xf numFmtId="0" fontId="37" fillId="0" borderId="25" xfId="0" applyFont="1" applyBorder="1" applyAlignment="1" applyProtection="1">
      <alignment horizontal="center" vertical="center"/>
      <protection hidden="1"/>
    </xf>
    <xf numFmtId="0" fontId="26" fillId="0" borderId="19" xfId="0" applyFont="1" applyBorder="1" applyAlignment="1" applyProtection="1">
      <alignment horizontal="center" vertical="center" shrinkToFit="1"/>
      <protection hidden="1"/>
    </xf>
    <xf numFmtId="0" fontId="26" fillId="0" borderId="20" xfId="0" applyFont="1" applyBorder="1" applyAlignment="1" applyProtection="1">
      <alignment horizontal="center" vertical="center" shrinkToFit="1"/>
      <protection hidden="1"/>
    </xf>
    <xf numFmtId="0" fontId="26" fillId="0" borderId="21" xfId="0" applyFont="1" applyBorder="1" applyAlignment="1" applyProtection="1">
      <alignment horizontal="center" vertical="center" shrinkToFit="1"/>
      <protection hidden="1"/>
    </xf>
    <xf numFmtId="0" fontId="36" fillId="0" borderId="161" xfId="0" applyFont="1" applyBorder="1" applyAlignment="1" applyProtection="1">
      <alignment vertical="center" shrinkToFit="1"/>
      <protection hidden="1"/>
    </xf>
    <xf numFmtId="0" fontId="36" fillId="0" borderId="164" xfId="0" applyFont="1" applyBorder="1" applyAlignment="1" applyProtection="1">
      <alignment vertical="center" shrinkToFit="1"/>
      <protection hidden="1"/>
    </xf>
    <xf numFmtId="0" fontId="8" fillId="0" borderId="20" xfId="0" applyFont="1" applyBorder="1" applyAlignment="1" applyProtection="1">
      <alignment vertical="center" shrinkToFit="1"/>
      <protection hidden="1"/>
    </xf>
    <xf numFmtId="0" fontId="8" fillId="0" borderId="112" xfId="0" applyFont="1" applyBorder="1" applyAlignment="1" applyProtection="1">
      <alignment vertical="center" shrinkToFit="1"/>
      <protection hidden="1"/>
    </xf>
    <xf numFmtId="0" fontId="36" fillId="0" borderId="20" xfId="0" applyFont="1" applyBorder="1" applyAlignment="1" applyProtection="1">
      <alignment vertical="center" shrinkToFit="1"/>
      <protection hidden="1"/>
    </xf>
    <xf numFmtId="0" fontId="36" fillId="0" borderId="112" xfId="0" applyFont="1" applyBorder="1" applyAlignment="1" applyProtection="1">
      <alignment vertical="center" shrinkToFit="1"/>
      <protection hidden="1"/>
    </xf>
    <xf numFmtId="0" fontId="37" fillId="0" borderId="31" xfId="0" applyFont="1" applyBorder="1" applyAlignment="1" applyProtection="1">
      <alignment horizontal="center" vertical="center" wrapText="1"/>
      <protection hidden="1"/>
    </xf>
    <xf numFmtId="0" fontId="37" fillId="0" borderId="3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0" borderId="67" xfId="0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26" fillId="0" borderId="0" xfId="0" applyFont="1" applyBorder="1" applyAlignment="1" applyProtection="1">
      <alignment vertical="center" shrinkToFit="1"/>
      <protection hidden="1"/>
    </xf>
    <xf numFmtId="0" fontId="16" fillId="0" borderId="0" xfId="0" applyFont="1" applyBorder="1" applyProtection="1">
      <alignment vertical="center"/>
      <protection hidden="1"/>
    </xf>
    <xf numFmtId="0" fontId="0" fillId="0" borderId="0" xfId="0" applyBorder="1" applyProtection="1">
      <alignment vertical="center"/>
      <protection hidden="1"/>
    </xf>
    <xf numFmtId="178" fontId="0" fillId="0" borderId="0" xfId="0" applyNumberFormat="1" applyBorder="1" applyAlignment="1" applyProtection="1">
      <alignment horizontal="right" vertical="center"/>
      <protection hidden="1"/>
    </xf>
    <xf numFmtId="0" fontId="16" fillId="0" borderId="0" xfId="0" applyFont="1" applyBorder="1" applyAlignment="1" applyProtection="1">
      <alignment horizontal="distributed" vertical="center"/>
      <protection hidden="1"/>
    </xf>
    <xf numFmtId="0" fontId="0" fillId="0" borderId="0" xfId="0" applyBorder="1" applyAlignment="1" applyProtection="1">
      <alignment horizontal="distributed" vertical="center"/>
      <protection hidden="1"/>
    </xf>
    <xf numFmtId="0" fontId="0" fillId="0" borderId="0" xfId="0" applyBorder="1" applyProtection="1">
      <alignment vertical="center"/>
      <protection hidden="1"/>
    </xf>
    <xf numFmtId="0" fontId="19" fillId="0" borderId="0" xfId="0" applyFont="1" applyProtection="1">
      <alignment vertical="center"/>
      <protection hidden="1"/>
    </xf>
    <xf numFmtId="0" fontId="0" fillId="0" borderId="165" xfId="0" applyBorder="1" applyAlignment="1" applyProtection="1">
      <alignment vertical="center" shrinkToFit="1"/>
      <protection hidden="1"/>
    </xf>
    <xf numFmtId="0" fontId="0" fillId="0" borderId="166" xfId="0" applyBorder="1" applyAlignment="1" applyProtection="1">
      <alignment vertical="center" shrinkToFit="1"/>
      <protection hidden="1"/>
    </xf>
    <xf numFmtId="0" fontId="0" fillId="0" borderId="167" xfId="0" applyBorder="1" applyAlignment="1" applyProtection="1">
      <alignment vertical="center" shrinkToFit="1"/>
      <protection hidden="1"/>
    </xf>
  </cellXfs>
  <cellStyles count="1">
    <cellStyle name="標準" xfId="0" builtinId="0" customBuiltin="1"/>
  </cellStyles>
  <dxfs count="7"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D8F5"/>
      <color rgb="FFFF8AD8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19995</xdr:colOff>
      <xdr:row>0</xdr:row>
      <xdr:rowOff>47132</xdr:rowOff>
    </xdr:from>
    <xdr:to>
      <xdr:col>1</xdr:col>
      <xdr:colOff>395842</xdr:colOff>
      <xdr:row>1</xdr:row>
      <xdr:rowOff>16581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2497154-0D47-C631-62A4-A0DA76D21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795" y="47132"/>
          <a:ext cx="375847" cy="3758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26391</xdr:colOff>
      <xdr:row>19</xdr:row>
      <xdr:rowOff>34955</xdr:rowOff>
    </xdr:from>
    <xdr:to>
      <xdr:col>13</xdr:col>
      <xdr:colOff>302934</xdr:colOff>
      <xdr:row>20</xdr:row>
      <xdr:rowOff>338942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385D59FF-6F9E-F545-8F45-F669293E0D0B}"/>
            </a:ext>
          </a:extLst>
        </xdr:cNvPr>
        <xdr:cNvSpPr/>
      </xdr:nvSpPr>
      <xdr:spPr>
        <a:xfrm>
          <a:off x="5512791" y="4225955"/>
          <a:ext cx="276543" cy="672287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29130</xdr:colOff>
      <xdr:row>21</xdr:row>
      <xdr:rowOff>29130</xdr:rowOff>
    </xdr:from>
    <xdr:to>
      <xdr:col>13</xdr:col>
      <xdr:colOff>305673</xdr:colOff>
      <xdr:row>22</xdr:row>
      <xdr:rowOff>333118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99A4028A-E5FE-AD4F-A63D-652703E9011F}"/>
            </a:ext>
          </a:extLst>
        </xdr:cNvPr>
        <xdr:cNvSpPr/>
      </xdr:nvSpPr>
      <xdr:spPr>
        <a:xfrm>
          <a:off x="5515530" y="4956730"/>
          <a:ext cx="276543" cy="672288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26391</xdr:colOff>
      <xdr:row>23</xdr:row>
      <xdr:rowOff>34954</xdr:rowOff>
    </xdr:from>
    <xdr:to>
      <xdr:col>13</xdr:col>
      <xdr:colOff>302934</xdr:colOff>
      <xdr:row>24</xdr:row>
      <xdr:rowOff>338942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C79CDF3C-37B9-2F4C-9F85-C7E6BE39617A}"/>
            </a:ext>
          </a:extLst>
        </xdr:cNvPr>
        <xdr:cNvSpPr/>
      </xdr:nvSpPr>
      <xdr:spPr>
        <a:xfrm>
          <a:off x="5512791" y="5699154"/>
          <a:ext cx="276543" cy="672288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29130</xdr:colOff>
      <xdr:row>25</xdr:row>
      <xdr:rowOff>29130</xdr:rowOff>
    </xdr:from>
    <xdr:to>
      <xdr:col>13</xdr:col>
      <xdr:colOff>305673</xdr:colOff>
      <xdr:row>26</xdr:row>
      <xdr:rowOff>333117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52C9492D-6601-E947-8BCC-53A84F5AAA24}"/>
            </a:ext>
          </a:extLst>
        </xdr:cNvPr>
        <xdr:cNvSpPr/>
      </xdr:nvSpPr>
      <xdr:spPr>
        <a:xfrm>
          <a:off x="5515530" y="6429930"/>
          <a:ext cx="276543" cy="672287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26391</xdr:colOff>
      <xdr:row>27</xdr:row>
      <xdr:rowOff>34955</xdr:rowOff>
    </xdr:from>
    <xdr:to>
      <xdr:col>13</xdr:col>
      <xdr:colOff>302934</xdr:colOff>
      <xdr:row>28</xdr:row>
      <xdr:rowOff>338943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2C3C06E5-94E1-A842-B57F-1AC21A448E61}"/>
            </a:ext>
          </a:extLst>
        </xdr:cNvPr>
        <xdr:cNvSpPr/>
      </xdr:nvSpPr>
      <xdr:spPr>
        <a:xfrm>
          <a:off x="5512791" y="7172355"/>
          <a:ext cx="276543" cy="672288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29130</xdr:colOff>
      <xdr:row>29</xdr:row>
      <xdr:rowOff>29130</xdr:rowOff>
    </xdr:from>
    <xdr:to>
      <xdr:col>13</xdr:col>
      <xdr:colOff>305673</xdr:colOff>
      <xdr:row>30</xdr:row>
      <xdr:rowOff>333118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AE43C15D-7B4E-2243-B97F-8D0822643B78}"/>
            </a:ext>
          </a:extLst>
        </xdr:cNvPr>
        <xdr:cNvSpPr/>
      </xdr:nvSpPr>
      <xdr:spPr>
        <a:xfrm>
          <a:off x="5515530" y="7903130"/>
          <a:ext cx="276543" cy="672288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26391</xdr:colOff>
      <xdr:row>31</xdr:row>
      <xdr:rowOff>34954</xdr:rowOff>
    </xdr:from>
    <xdr:to>
      <xdr:col>13</xdr:col>
      <xdr:colOff>302934</xdr:colOff>
      <xdr:row>32</xdr:row>
      <xdr:rowOff>338942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2B68A98B-92D3-9A48-8627-6A4B013F3671}"/>
            </a:ext>
          </a:extLst>
        </xdr:cNvPr>
        <xdr:cNvSpPr/>
      </xdr:nvSpPr>
      <xdr:spPr>
        <a:xfrm>
          <a:off x="5512791" y="8645554"/>
          <a:ext cx="276543" cy="672288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29130</xdr:colOff>
      <xdr:row>33</xdr:row>
      <xdr:rowOff>29130</xdr:rowOff>
    </xdr:from>
    <xdr:to>
      <xdr:col>13</xdr:col>
      <xdr:colOff>305673</xdr:colOff>
      <xdr:row>34</xdr:row>
      <xdr:rowOff>333117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680D271-A5D3-AD40-85EA-BAD3D1B0DF80}"/>
            </a:ext>
          </a:extLst>
        </xdr:cNvPr>
        <xdr:cNvSpPr/>
      </xdr:nvSpPr>
      <xdr:spPr>
        <a:xfrm>
          <a:off x="5515530" y="9376330"/>
          <a:ext cx="276543" cy="672287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26391</xdr:colOff>
      <xdr:row>35</xdr:row>
      <xdr:rowOff>34955</xdr:rowOff>
    </xdr:from>
    <xdr:to>
      <xdr:col>13</xdr:col>
      <xdr:colOff>302934</xdr:colOff>
      <xdr:row>36</xdr:row>
      <xdr:rowOff>338943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C02EE70-B46B-2349-835D-47A0E454DACB}"/>
            </a:ext>
          </a:extLst>
        </xdr:cNvPr>
        <xdr:cNvSpPr/>
      </xdr:nvSpPr>
      <xdr:spPr>
        <a:xfrm>
          <a:off x="5512791" y="10118755"/>
          <a:ext cx="276543" cy="672288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29130</xdr:colOff>
      <xdr:row>37</xdr:row>
      <xdr:rowOff>29130</xdr:rowOff>
    </xdr:from>
    <xdr:to>
      <xdr:col>13</xdr:col>
      <xdr:colOff>305673</xdr:colOff>
      <xdr:row>38</xdr:row>
      <xdr:rowOff>333118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21A84BD1-2DBD-2D4C-BEE7-5BBC7F1BBA16}"/>
            </a:ext>
          </a:extLst>
        </xdr:cNvPr>
        <xdr:cNvSpPr/>
      </xdr:nvSpPr>
      <xdr:spPr>
        <a:xfrm>
          <a:off x="5515530" y="10849530"/>
          <a:ext cx="276543" cy="672288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43279</xdr:colOff>
      <xdr:row>0</xdr:row>
      <xdr:rowOff>61951</xdr:rowOff>
    </xdr:from>
    <xdr:to>
      <xdr:col>4</xdr:col>
      <xdr:colOff>76585</xdr:colOff>
      <xdr:row>0</xdr:row>
      <xdr:rowOff>271563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6A27A6F4-E0D4-2743-A461-1F4797295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079" y="61951"/>
          <a:ext cx="206488" cy="2096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43279</xdr:colOff>
      <xdr:row>0</xdr:row>
      <xdr:rowOff>61951</xdr:rowOff>
    </xdr:from>
    <xdr:to>
      <xdr:col>1</xdr:col>
      <xdr:colOff>251883</xdr:colOff>
      <xdr:row>0</xdr:row>
      <xdr:rowOff>271563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B6232FC-FEF4-F643-8367-8D10A98F1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079" y="61951"/>
          <a:ext cx="208604" cy="2096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43279</xdr:colOff>
      <xdr:row>0</xdr:row>
      <xdr:rowOff>61951</xdr:rowOff>
    </xdr:from>
    <xdr:to>
      <xdr:col>1</xdr:col>
      <xdr:colOff>251883</xdr:colOff>
      <xdr:row>0</xdr:row>
      <xdr:rowOff>271563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B934AF7-1813-5940-9C6E-83F15F652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079" y="61951"/>
          <a:ext cx="208604" cy="209612"/>
        </a:xfrm>
        <a:prstGeom prst="rect">
          <a:avLst/>
        </a:prstGeom>
      </xdr:spPr>
    </xdr:pic>
    <xdr:clientData/>
  </xdr:twoCellAnchor>
  <xdr:twoCellAnchor editAs="oneCell">
    <xdr:from>
      <xdr:col>12</xdr:col>
      <xdr:colOff>80820</xdr:colOff>
      <xdr:row>9</xdr:row>
      <xdr:rowOff>11548</xdr:rowOff>
    </xdr:from>
    <xdr:to>
      <xdr:col>12</xdr:col>
      <xdr:colOff>327545</xdr:colOff>
      <xdr:row>15</xdr:row>
      <xdr:rowOff>11546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434914D-84C7-E04A-9AA0-158B427FA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05820" y="2332184"/>
          <a:ext cx="246725" cy="18010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43279</xdr:colOff>
      <xdr:row>0</xdr:row>
      <xdr:rowOff>61951</xdr:rowOff>
    </xdr:from>
    <xdr:to>
      <xdr:col>1</xdr:col>
      <xdr:colOff>251883</xdr:colOff>
      <xdr:row>0</xdr:row>
      <xdr:rowOff>271563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E8B59CF-B7FF-6F45-ABEA-4C0F527E3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079" y="61951"/>
          <a:ext cx="208604" cy="2096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43279</xdr:colOff>
      <xdr:row>0</xdr:row>
      <xdr:rowOff>61951</xdr:rowOff>
    </xdr:from>
    <xdr:to>
      <xdr:col>1</xdr:col>
      <xdr:colOff>251883</xdr:colOff>
      <xdr:row>0</xdr:row>
      <xdr:rowOff>271563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4A9D1AC-2ADE-B94A-B33F-0A3CF33D4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079" y="61951"/>
          <a:ext cx="208604" cy="2096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43279</xdr:colOff>
      <xdr:row>0</xdr:row>
      <xdr:rowOff>61951</xdr:rowOff>
    </xdr:from>
    <xdr:to>
      <xdr:col>2</xdr:col>
      <xdr:colOff>71967</xdr:colOff>
      <xdr:row>0</xdr:row>
      <xdr:rowOff>271563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C31664F-1708-9342-8C8F-D59785EBA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079" y="61951"/>
          <a:ext cx="206488" cy="20961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43279</xdr:colOff>
      <xdr:row>0</xdr:row>
      <xdr:rowOff>61951</xdr:rowOff>
    </xdr:from>
    <xdr:to>
      <xdr:col>2</xdr:col>
      <xdr:colOff>71967</xdr:colOff>
      <xdr:row>0</xdr:row>
      <xdr:rowOff>271563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F936078-20B5-8540-8416-EEC5CEA5C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079" y="61951"/>
          <a:ext cx="206488" cy="20961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26391</xdr:colOff>
      <xdr:row>19</xdr:row>
      <xdr:rowOff>34955</xdr:rowOff>
    </xdr:from>
    <xdr:to>
      <xdr:col>13</xdr:col>
      <xdr:colOff>302934</xdr:colOff>
      <xdr:row>20</xdr:row>
      <xdr:rowOff>338942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E4C03530-0393-D64F-96D1-B1D7C6841121}"/>
            </a:ext>
          </a:extLst>
        </xdr:cNvPr>
        <xdr:cNvSpPr/>
      </xdr:nvSpPr>
      <xdr:spPr>
        <a:xfrm>
          <a:off x="6160841" y="3576973"/>
          <a:ext cx="276543" cy="671006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29130</xdr:colOff>
      <xdr:row>21</xdr:row>
      <xdr:rowOff>29130</xdr:rowOff>
    </xdr:from>
    <xdr:to>
      <xdr:col>13</xdr:col>
      <xdr:colOff>305673</xdr:colOff>
      <xdr:row>22</xdr:row>
      <xdr:rowOff>333118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4307BD30-B89E-7849-BF43-009B3966B038}"/>
            </a:ext>
          </a:extLst>
        </xdr:cNvPr>
        <xdr:cNvSpPr/>
      </xdr:nvSpPr>
      <xdr:spPr>
        <a:xfrm>
          <a:off x="6163580" y="4305185"/>
          <a:ext cx="276543" cy="671006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26391</xdr:colOff>
      <xdr:row>23</xdr:row>
      <xdr:rowOff>34954</xdr:rowOff>
    </xdr:from>
    <xdr:to>
      <xdr:col>13</xdr:col>
      <xdr:colOff>302934</xdr:colOff>
      <xdr:row>24</xdr:row>
      <xdr:rowOff>338942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CDBFF939-0A3A-C541-B619-40308D0C9A65}"/>
            </a:ext>
          </a:extLst>
        </xdr:cNvPr>
        <xdr:cNvSpPr/>
      </xdr:nvSpPr>
      <xdr:spPr>
        <a:xfrm>
          <a:off x="6160841" y="5045046"/>
          <a:ext cx="276543" cy="671006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29130</xdr:colOff>
      <xdr:row>25</xdr:row>
      <xdr:rowOff>29130</xdr:rowOff>
    </xdr:from>
    <xdr:to>
      <xdr:col>13</xdr:col>
      <xdr:colOff>305673</xdr:colOff>
      <xdr:row>26</xdr:row>
      <xdr:rowOff>333117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691FAF70-BCD6-5B4B-B949-9389DA8A7129}"/>
            </a:ext>
          </a:extLst>
        </xdr:cNvPr>
        <xdr:cNvSpPr/>
      </xdr:nvSpPr>
      <xdr:spPr>
        <a:xfrm>
          <a:off x="6163580" y="5773258"/>
          <a:ext cx="276543" cy="671006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26391</xdr:colOff>
      <xdr:row>27</xdr:row>
      <xdr:rowOff>34955</xdr:rowOff>
    </xdr:from>
    <xdr:to>
      <xdr:col>13</xdr:col>
      <xdr:colOff>302934</xdr:colOff>
      <xdr:row>28</xdr:row>
      <xdr:rowOff>338943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B3978951-B2AF-504C-AAE9-8B931F4D67C9}"/>
            </a:ext>
          </a:extLst>
        </xdr:cNvPr>
        <xdr:cNvSpPr/>
      </xdr:nvSpPr>
      <xdr:spPr>
        <a:xfrm>
          <a:off x="6160841" y="6513120"/>
          <a:ext cx="276543" cy="671006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29130</xdr:colOff>
      <xdr:row>29</xdr:row>
      <xdr:rowOff>29130</xdr:rowOff>
    </xdr:from>
    <xdr:to>
      <xdr:col>13</xdr:col>
      <xdr:colOff>305673</xdr:colOff>
      <xdr:row>30</xdr:row>
      <xdr:rowOff>333118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E1D44C9D-80C0-E742-82F8-4EB41E29F4E3}"/>
            </a:ext>
          </a:extLst>
        </xdr:cNvPr>
        <xdr:cNvSpPr/>
      </xdr:nvSpPr>
      <xdr:spPr>
        <a:xfrm>
          <a:off x="6163580" y="7241332"/>
          <a:ext cx="276543" cy="671006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26391</xdr:colOff>
      <xdr:row>31</xdr:row>
      <xdr:rowOff>34954</xdr:rowOff>
    </xdr:from>
    <xdr:to>
      <xdr:col>13</xdr:col>
      <xdr:colOff>302934</xdr:colOff>
      <xdr:row>32</xdr:row>
      <xdr:rowOff>338942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1577858B-ECCA-004C-A25D-8A81F57F779F}"/>
            </a:ext>
          </a:extLst>
        </xdr:cNvPr>
        <xdr:cNvSpPr/>
      </xdr:nvSpPr>
      <xdr:spPr>
        <a:xfrm>
          <a:off x="6160841" y="7981193"/>
          <a:ext cx="276543" cy="671006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29130</xdr:colOff>
      <xdr:row>33</xdr:row>
      <xdr:rowOff>29130</xdr:rowOff>
    </xdr:from>
    <xdr:to>
      <xdr:col>13</xdr:col>
      <xdr:colOff>305673</xdr:colOff>
      <xdr:row>34</xdr:row>
      <xdr:rowOff>333117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F5C20F90-508C-BB49-8639-403CEE782033}"/>
            </a:ext>
          </a:extLst>
        </xdr:cNvPr>
        <xdr:cNvSpPr/>
      </xdr:nvSpPr>
      <xdr:spPr>
        <a:xfrm>
          <a:off x="6163580" y="8709405"/>
          <a:ext cx="276543" cy="671006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26391</xdr:colOff>
      <xdr:row>35</xdr:row>
      <xdr:rowOff>34955</xdr:rowOff>
    </xdr:from>
    <xdr:to>
      <xdr:col>13</xdr:col>
      <xdr:colOff>302934</xdr:colOff>
      <xdr:row>36</xdr:row>
      <xdr:rowOff>338943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199895FD-D0A2-AE47-A0B1-A149B8DFF0D4}"/>
            </a:ext>
          </a:extLst>
        </xdr:cNvPr>
        <xdr:cNvSpPr/>
      </xdr:nvSpPr>
      <xdr:spPr>
        <a:xfrm>
          <a:off x="6160841" y="9449267"/>
          <a:ext cx="276543" cy="671006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29130</xdr:colOff>
      <xdr:row>37</xdr:row>
      <xdr:rowOff>29130</xdr:rowOff>
    </xdr:from>
    <xdr:to>
      <xdr:col>13</xdr:col>
      <xdr:colOff>305673</xdr:colOff>
      <xdr:row>38</xdr:row>
      <xdr:rowOff>333118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9A9C118A-4259-0442-BFD1-2CF54F159097}"/>
            </a:ext>
          </a:extLst>
        </xdr:cNvPr>
        <xdr:cNvSpPr/>
      </xdr:nvSpPr>
      <xdr:spPr>
        <a:xfrm>
          <a:off x="6163580" y="10177479"/>
          <a:ext cx="276543" cy="671006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43279</xdr:colOff>
      <xdr:row>0</xdr:row>
      <xdr:rowOff>61951</xdr:rowOff>
    </xdr:from>
    <xdr:to>
      <xdr:col>4</xdr:col>
      <xdr:colOff>71967</xdr:colOff>
      <xdr:row>0</xdr:row>
      <xdr:rowOff>271563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9523309-60B9-5541-A7C4-C5C4A8242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079" y="61951"/>
          <a:ext cx="208604" cy="20961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43279</xdr:colOff>
      <xdr:row>0</xdr:row>
      <xdr:rowOff>61951</xdr:rowOff>
    </xdr:from>
    <xdr:to>
      <xdr:col>2</xdr:col>
      <xdr:colOff>71967</xdr:colOff>
      <xdr:row>0</xdr:row>
      <xdr:rowOff>271563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F1BA4C10-79DF-CD46-BD3C-01543EE72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079" y="61951"/>
          <a:ext cx="208604" cy="2096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BF345-603F-7E43-A010-0C0AF752117D}">
  <sheetPr>
    <tabColor rgb="FFFF0000"/>
  </sheetPr>
  <dimension ref="B1:G37"/>
  <sheetViews>
    <sheetView showGridLines="0" showRowColHeaders="0" tabSelected="1" zoomScale="120" zoomScaleNormal="120" workbookViewId="0">
      <pane ySplit="5" topLeftCell="A6" activePane="bottomLeft" state="frozen"/>
      <selection pane="bottomLeft" activeCell="A6" sqref="A6"/>
    </sheetView>
  </sheetViews>
  <sheetFormatPr baseColWidth="10" defaultRowHeight="15"/>
  <cols>
    <col min="1" max="1" width="2.33203125" style="3" customWidth="1"/>
    <col min="2" max="2" width="13.33203125" style="3" customWidth="1"/>
    <col min="3" max="3" width="2" style="3" customWidth="1"/>
    <col min="4" max="4" width="24" style="3" customWidth="1"/>
    <col min="5" max="5" width="2.5" style="3" customWidth="1"/>
    <col min="6" max="6" width="8.6640625" style="3" customWidth="1"/>
    <col min="7" max="16384" width="10.83203125" style="3"/>
  </cols>
  <sheetData>
    <row r="1" spans="2:4" s="51" customFormat="1" ht="32" customHeight="1">
      <c r="B1" s="50" t="s">
        <v>127</v>
      </c>
    </row>
    <row r="2" spans="2:4" s="51" customFormat="1" ht="6" customHeight="1"/>
    <row r="3" spans="2:4" s="1" customFormat="1" ht="30" customHeight="1">
      <c r="B3" s="45" t="str">
        <f>基本情報!B20</f>
        <v>第58回 北九州アンサンブルコンテスト</v>
      </c>
    </row>
    <row r="4" spans="2:4" s="49" customFormat="1" ht="3" customHeight="1"/>
    <row r="5" spans="2:4" s="1" customFormat="1" ht="45" customHeight="1">
      <c r="B5" s="42" t="s">
        <v>142</v>
      </c>
    </row>
    <row r="8" spans="2:4" s="174" customFormat="1" ht="22">
      <c r="B8" s="175" t="s">
        <v>346</v>
      </c>
      <c r="D8" s="176" t="s">
        <v>347</v>
      </c>
    </row>
    <row r="9" spans="2:4" s="174" customFormat="1" ht="22">
      <c r="B9" s="175"/>
      <c r="D9" s="176" t="s">
        <v>348</v>
      </c>
    </row>
    <row r="10" spans="2:4" s="174" customFormat="1" ht="22">
      <c r="B10" s="175"/>
      <c r="D10" s="176" t="s">
        <v>349</v>
      </c>
    </row>
    <row r="13" spans="2:4" ht="17">
      <c r="B13" s="43" t="s">
        <v>124</v>
      </c>
      <c r="D13" s="4" t="s">
        <v>231</v>
      </c>
    </row>
    <row r="14" spans="2:4" ht="17">
      <c r="D14" s="4"/>
    </row>
    <row r="15" spans="2:4" ht="17">
      <c r="D15" s="4" t="s">
        <v>232</v>
      </c>
    </row>
    <row r="16" spans="2:4" ht="17">
      <c r="D16" s="4"/>
    </row>
    <row r="17" spans="2:7" ht="20" customHeight="1">
      <c r="D17" s="132" t="s">
        <v>150</v>
      </c>
      <c r="F17" s="3" t="s">
        <v>333</v>
      </c>
    </row>
    <row r="19" spans="2:7" ht="20" customHeight="1">
      <c r="D19" s="131" t="s">
        <v>170</v>
      </c>
      <c r="F19" s="3" t="s">
        <v>334</v>
      </c>
    </row>
    <row r="20" spans="2:7" ht="17">
      <c r="D20" s="4"/>
    </row>
    <row r="21" spans="2:7" ht="17">
      <c r="D21" s="4"/>
    </row>
    <row r="22" spans="2:7" ht="17">
      <c r="B22" s="134" t="s">
        <v>125</v>
      </c>
      <c r="D22" s="4" t="s">
        <v>240</v>
      </c>
    </row>
    <row r="23" spans="2:7" ht="17">
      <c r="D23" s="4"/>
    </row>
    <row r="24" spans="2:7" ht="20" customHeight="1">
      <c r="D24" s="133" t="s">
        <v>233</v>
      </c>
      <c r="F24" s="3" t="s">
        <v>236</v>
      </c>
      <c r="G24" s="3" t="s">
        <v>237</v>
      </c>
    </row>
    <row r="25" spans="2:7" ht="17">
      <c r="D25" s="4"/>
    </row>
    <row r="26" spans="2:7" ht="20" customHeight="1">
      <c r="D26" s="133" t="s">
        <v>332</v>
      </c>
      <c r="F26" s="3" t="s">
        <v>236</v>
      </c>
      <c r="G26" s="3" t="s">
        <v>335</v>
      </c>
    </row>
    <row r="27" spans="2:7" ht="17">
      <c r="D27" s="4"/>
    </row>
    <row r="28" spans="2:7" ht="20" customHeight="1">
      <c r="D28" s="133" t="s">
        <v>234</v>
      </c>
      <c r="F28" s="3" t="s">
        <v>235</v>
      </c>
      <c r="G28" s="3" t="s">
        <v>299</v>
      </c>
    </row>
    <row r="29" spans="2:7" ht="17">
      <c r="D29" s="4"/>
    </row>
    <row r="30" spans="2:7" ht="20" customHeight="1">
      <c r="D30" s="133" t="s">
        <v>207</v>
      </c>
      <c r="F30" s="3" t="s">
        <v>235</v>
      </c>
      <c r="G30" s="3" t="s">
        <v>324</v>
      </c>
    </row>
    <row r="31" spans="2:7" ht="17">
      <c r="D31" s="4"/>
    </row>
    <row r="32" spans="2:7" ht="17">
      <c r="D32" s="4"/>
    </row>
    <row r="33" spans="2:4" ht="17">
      <c r="D33" s="4"/>
    </row>
    <row r="34" spans="2:4" ht="17">
      <c r="B34" s="44" t="s">
        <v>126</v>
      </c>
      <c r="D34" s="4" t="s">
        <v>238</v>
      </c>
    </row>
    <row r="35" spans="2:4" ht="17">
      <c r="D35" s="4"/>
    </row>
    <row r="36" spans="2:4" ht="17">
      <c r="D36" s="4" t="s">
        <v>239</v>
      </c>
    </row>
    <row r="37" spans="2:4" ht="17">
      <c r="D37" s="4"/>
    </row>
  </sheetData>
  <sheetProtection algorithmName="SHA-512" hashValue="rjYkXNNHqGo/AwPLgCH6TK/3ohKCtUzPt2QxGaLU/FQze6D5GvAZmCiLlp3wrOoRBwtHlW8qTcSkLj9vrvaf6Q==" saltValue="yRQeJGIeDNnJFm2QaBt/lw==" spinCount="100000" sheet="1" objects="1" scenarios="1" selectLockedCells="1"/>
  <phoneticPr fontId="6"/>
  <pageMargins left="0.7" right="0.7" top="0.75" bottom="0.75" header="0.3" footer="0.3"/>
  <pageSetup paperSize="9"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C6DE1-7053-FD45-B71A-4A93EE1ED956}">
  <sheetPr>
    <tabColor rgb="FF7030A0"/>
    <pageSetUpPr fitToPage="1"/>
  </sheetPr>
  <dimension ref="A1:AS43"/>
  <sheetViews>
    <sheetView showGridLines="0" showRowColHeaders="0" topLeftCell="C1" zoomScaleNormal="100" workbookViewId="0">
      <pane ySplit="5" topLeftCell="A6" activePane="bottomLeft" state="frozen"/>
      <selection activeCell="C1" sqref="C1"/>
      <selection pane="bottomLeft" activeCell="C5" sqref="C5"/>
    </sheetView>
  </sheetViews>
  <sheetFormatPr baseColWidth="10" defaultRowHeight="15"/>
  <cols>
    <col min="1" max="1" width="9.5" style="3" hidden="1" customWidth="1"/>
    <col min="2" max="2" width="7" style="3" hidden="1" customWidth="1"/>
    <col min="3" max="4" width="2.33203125" style="3" customWidth="1"/>
    <col min="5" max="5" width="3.83203125" style="3" customWidth="1"/>
    <col min="6" max="6" width="6.1640625" style="3" customWidth="1"/>
    <col min="7" max="7" width="4.6640625" style="3" customWidth="1"/>
    <col min="8" max="8" width="10" style="3" customWidth="1"/>
    <col min="9" max="9" width="12.33203125" style="3" customWidth="1"/>
    <col min="10" max="10" width="7.83203125" style="3" customWidth="1"/>
    <col min="11" max="11" width="7" style="3" customWidth="1"/>
    <col min="12" max="12" width="11" style="3" customWidth="1"/>
    <col min="13" max="13" width="6.83203125" style="3" customWidth="1"/>
    <col min="14" max="14" width="4.33203125" style="3" customWidth="1"/>
    <col min="15" max="15" width="7.33203125" style="3" customWidth="1"/>
    <col min="16" max="22" width="3.6640625" style="3" customWidth="1"/>
    <col min="23" max="23" width="12" style="3" customWidth="1"/>
    <col min="24" max="28" width="2.83203125" style="3" customWidth="1"/>
    <col min="29" max="29" width="5.83203125" style="3" customWidth="1"/>
    <col min="30" max="45" width="3" style="3" customWidth="1"/>
    <col min="46" max="16384" width="10.83203125" style="3"/>
  </cols>
  <sheetData>
    <row r="1" spans="1:45" s="51" customFormat="1" ht="24" customHeight="1">
      <c r="D1" s="54" t="s">
        <v>127</v>
      </c>
    </row>
    <row r="2" spans="1:45" s="1" customFormat="1" ht="22">
      <c r="D2" s="2" t="str">
        <f>基本情報!B20</f>
        <v>第58回 北九州アンサンブルコンテスト</v>
      </c>
    </row>
    <row r="3" spans="1:45" s="49" customFormat="1" ht="3" customHeight="1"/>
    <row r="4" spans="1:45" s="1" customFormat="1" ht="24">
      <c r="D4" s="52" t="s">
        <v>213</v>
      </c>
      <c r="AS4" s="83" t="s">
        <v>212</v>
      </c>
    </row>
    <row r="6" spans="1:45" ht="14" customHeight="1"/>
    <row r="7" spans="1:45" ht="16" thickBot="1">
      <c r="H7" s="3" t="s">
        <v>120</v>
      </c>
    </row>
    <row r="8" spans="1:45" ht="16" thickTop="1">
      <c r="A8" s="5">
        <v>1</v>
      </c>
      <c r="E8" s="404" t="s">
        <v>30</v>
      </c>
      <c r="F8" s="404"/>
      <c r="G8" s="6"/>
      <c r="H8" s="403" t="s">
        <v>19</v>
      </c>
      <c r="I8" s="384">
        <f>基本情報!C19</f>
        <v>45948</v>
      </c>
      <c r="J8" s="384"/>
      <c r="K8" s="385"/>
      <c r="L8" s="394" t="s">
        <v>31</v>
      </c>
      <c r="M8" s="395"/>
      <c r="N8" s="395"/>
      <c r="O8" s="395"/>
      <c r="P8" s="395"/>
      <c r="Q8" s="395"/>
      <c r="R8" s="395"/>
      <c r="S8" s="395"/>
      <c r="T8" s="395"/>
      <c r="U8" s="395"/>
      <c r="V8" s="395"/>
      <c r="W8" s="395"/>
    </row>
    <row r="9" spans="1:45" ht="13" customHeight="1" thickBot="1">
      <c r="A9" s="3">
        <v>1</v>
      </c>
      <c r="E9" s="7"/>
      <c r="F9" s="7"/>
      <c r="G9" s="8"/>
      <c r="H9" s="396"/>
      <c r="I9" s="386"/>
      <c r="J9" s="386"/>
      <c r="K9" s="387"/>
      <c r="L9" s="394"/>
      <c r="M9" s="395"/>
      <c r="N9" s="395"/>
      <c r="O9" s="395"/>
      <c r="P9" s="395"/>
      <c r="Q9" s="395"/>
      <c r="R9" s="395"/>
      <c r="S9" s="395"/>
      <c r="T9" s="395"/>
      <c r="U9" s="395"/>
      <c r="V9" s="395"/>
      <c r="W9" s="395"/>
    </row>
    <row r="10" spans="1:45" ht="15" customHeight="1" thickTop="1">
      <c r="A10" s="3">
        <v>2</v>
      </c>
      <c r="E10" s="396" t="s">
        <v>17</v>
      </c>
      <c r="F10" s="397"/>
      <c r="G10" s="382" t="str">
        <f>基本情報!B20</f>
        <v>第58回 北九州アンサンブルコンテスト</v>
      </c>
      <c r="H10" s="378"/>
      <c r="I10" s="378"/>
      <c r="J10" s="378"/>
      <c r="K10" s="378"/>
      <c r="L10" s="402" t="s">
        <v>18</v>
      </c>
      <c r="M10" s="376" t="str">
        <f>基本情報!B21</f>
        <v>若松市民会館大ホール</v>
      </c>
      <c r="N10" s="376"/>
      <c r="O10" s="376"/>
      <c r="P10" s="376"/>
      <c r="Q10" s="376"/>
      <c r="R10" s="376"/>
      <c r="S10" s="376"/>
      <c r="T10" s="376"/>
      <c r="U10" s="376"/>
      <c r="V10" s="377"/>
      <c r="W10" s="405" t="s">
        <v>20</v>
      </c>
      <c r="X10" s="406"/>
      <c r="Y10" s="406"/>
      <c r="Z10" s="297"/>
      <c r="AA10" s="298"/>
      <c r="AB10" s="298"/>
      <c r="AC10" s="383" t="s">
        <v>16</v>
      </c>
      <c r="AD10" s="287" t="s">
        <v>24</v>
      </c>
      <c r="AE10" s="287"/>
      <c r="AF10" s="287"/>
      <c r="AG10" s="287"/>
      <c r="AH10" s="287"/>
      <c r="AI10" s="375" t="s">
        <v>25</v>
      </c>
      <c r="AJ10" s="287"/>
      <c r="AK10" s="287"/>
      <c r="AL10" s="287"/>
      <c r="AM10" s="287"/>
      <c r="AN10" s="287"/>
      <c r="AO10" s="287"/>
      <c r="AP10" s="287"/>
      <c r="AQ10" s="287"/>
      <c r="AR10" s="287"/>
    </row>
    <row r="11" spans="1:45" ht="15" customHeight="1">
      <c r="E11" s="398"/>
      <c r="F11" s="399"/>
      <c r="G11" s="378"/>
      <c r="H11" s="378"/>
      <c r="I11" s="378"/>
      <c r="J11" s="378"/>
      <c r="K11" s="378"/>
      <c r="L11" s="399"/>
      <c r="M11" s="378"/>
      <c r="N11" s="378"/>
      <c r="O11" s="378"/>
      <c r="P11" s="378"/>
      <c r="Q11" s="378"/>
      <c r="R11" s="378"/>
      <c r="S11" s="378"/>
      <c r="T11" s="378"/>
      <c r="U11" s="378"/>
      <c r="V11" s="379"/>
      <c r="W11" s="405"/>
      <c r="X11" s="406"/>
      <c r="Y11" s="406"/>
      <c r="Z11" s="297"/>
      <c r="AA11" s="298"/>
      <c r="AB11" s="298"/>
      <c r="AC11" s="383"/>
      <c r="AD11" s="287"/>
      <c r="AE11" s="287"/>
      <c r="AF11" s="287"/>
      <c r="AG11" s="287"/>
      <c r="AH11" s="287"/>
      <c r="AI11" s="375"/>
      <c r="AJ11" s="287"/>
      <c r="AK11" s="287"/>
      <c r="AL11" s="287"/>
      <c r="AM11" s="287"/>
      <c r="AN11" s="287"/>
      <c r="AO11" s="287"/>
      <c r="AP11" s="287"/>
      <c r="AQ11" s="287"/>
      <c r="AR11" s="287"/>
    </row>
    <row r="12" spans="1:45" ht="15" customHeight="1">
      <c r="E12" s="398"/>
      <c r="F12" s="399"/>
      <c r="G12" s="378"/>
      <c r="H12" s="378"/>
      <c r="I12" s="378"/>
      <c r="J12" s="378"/>
      <c r="K12" s="378"/>
      <c r="L12" s="399"/>
      <c r="M12" s="378"/>
      <c r="N12" s="378"/>
      <c r="O12" s="378"/>
      <c r="P12" s="378"/>
      <c r="Q12" s="378"/>
      <c r="R12" s="378"/>
      <c r="S12" s="378"/>
      <c r="T12" s="378"/>
      <c r="U12" s="378"/>
      <c r="V12" s="379"/>
      <c r="W12" s="405" t="s">
        <v>21</v>
      </c>
      <c r="X12" s="406"/>
      <c r="Y12" s="406"/>
      <c r="Z12" s="297"/>
      <c r="AA12" s="298"/>
      <c r="AB12" s="298"/>
      <c r="AC12" s="383" t="s">
        <v>15</v>
      </c>
      <c r="AD12" s="287"/>
      <c r="AE12" s="287"/>
      <c r="AF12" s="287"/>
      <c r="AG12" s="287"/>
      <c r="AH12" s="287"/>
      <c r="AI12" s="375"/>
      <c r="AJ12" s="287"/>
      <c r="AK12" s="287"/>
      <c r="AL12" s="287"/>
      <c r="AM12" s="287"/>
      <c r="AN12" s="287"/>
      <c r="AO12" s="287"/>
      <c r="AP12" s="287"/>
      <c r="AQ12" s="287"/>
      <c r="AR12" s="287"/>
    </row>
    <row r="13" spans="1:45" ht="13" customHeight="1">
      <c r="E13" s="398" t="s">
        <v>41</v>
      </c>
      <c r="F13" s="399"/>
      <c r="G13" s="410" t="s">
        <v>106</v>
      </c>
      <c r="H13" s="407">
        <f>基本情報!C22</f>
        <v>45991</v>
      </c>
      <c r="I13" s="407"/>
      <c r="J13" s="388">
        <f>基本情報!D23</f>
        <v>1</v>
      </c>
      <c r="K13" s="391" t="s">
        <v>28</v>
      </c>
      <c r="L13" s="399" t="s">
        <v>42</v>
      </c>
      <c r="M13" s="378" t="s">
        <v>27</v>
      </c>
      <c r="N13" s="378"/>
      <c r="O13" s="378"/>
      <c r="P13" s="378"/>
      <c r="Q13" s="378"/>
      <c r="R13" s="378"/>
      <c r="S13" s="378"/>
      <c r="T13" s="378"/>
      <c r="U13" s="378"/>
      <c r="V13" s="379"/>
      <c r="W13" s="405"/>
      <c r="X13" s="406"/>
      <c r="Y13" s="406"/>
      <c r="Z13" s="297"/>
      <c r="AA13" s="298"/>
      <c r="AB13" s="298"/>
      <c r="AC13" s="383"/>
      <c r="AD13" s="287"/>
      <c r="AE13" s="287"/>
      <c r="AF13" s="287"/>
      <c r="AG13" s="287"/>
      <c r="AH13" s="287"/>
      <c r="AI13" s="375"/>
      <c r="AJ13" s="287"/>
      <c r="AK13" s="287"/>
      <c r="AL13" s="287"/>
      <c r="AM13" s="287"/>
      <c r="AN13" s="287"/>
      <c r="AO13" s="287"/>
      <c r="AP13" s="287"/>
      <c r="AQ13" s="287"/>
      <c r="AR13" s="287"/>
    </row>
    <row r="14" spans="1:45" ht="7" customHeight="1">
      <c r="E14" s="398"/>
      <c r="F14" s="399"/>
      <c r="G14" s="411"/>
      <c r="H14" s="408"/>
      <c r="I14" s="408"/>
      <c r="J14" s="389"/>
      <c r="K14" s="392"/>
      <c r="L14" s="399"/>
      <c r="M14" s="378"/>
      <c r="N14" s="378"/>
      <c r="O14" s="378"/>
      <c r="P14" s="378"/>
      <c r="Q14" s="378"/>
      <c r="R14" s="378"/>
      <c r="S14" s="378"/>
      <c r="T14" s="378"/>
      <c r="U14" s="378"/>
      <c r="V14" s="379"/>
      <c r="W14" s="405" t="s">
        <v>22</v>
      </c>
      <c r="X14" s="406"/>
      <c r="Y14" s="406"/>
      <c r="Z14" s="297"/>
      <c r="AA14" s="298"/>
      <c r="AB14" s="298"/>
      <c r="AC14" s="383" t="s">
        <v>23</v>
      </c>
      <c r="AD14" s="287"/>
      <c r="AE14" s="287"/>
      <c r="AF14" s="287"/>
      <c r="AG14" s="287"/>
      <c r="AH14" s="287"/>
      <c r="AI14" s="287" t="s">
        <v>26</v>
      </c>
      <c r="AJ14" s="287"/>
      <c r="AK14" s="287"/>
      <c r="AL14" s="287"/>
      <c r="AM14" s="287"/>
      <c r="AN14" s="287"/>
      <c r="AO14" s="287"/>
      <c r="AP14" s="287"/>
      <c r="AQ14" s="287"/>
      <c r="AR14" s="287"/>
    </row>
    <row r="15" spans="1:45" ht="7" customHeight="1">
      <c r="E15" s="398"/>
      <c r="F15" s="399"/>
      <c r="G15" s="411" t="s">
        <v>107</v>
      </c>
      <c r="H15" s="408">
        <f>基本情報!C23</f>
        <v>45991</v>
      </c>
      <c r="I15" s="408"/>
      <c r="J15" s="389"/>
      <c r="K15" s="392"/>
      <c r="L15" s="399"/>
      <c r="M15" s="378"/>
      <c r="N15" s="378"/>
      <c r="O15" s="378"/>
      <c r="P15" s="378"/>
      <c r="Q15" s="378"/>
      <c r="R15" s="378"/>
      <c r="S15" s="378"/>
      <c r="T15" s="378"/>
      <c r="U15" s="378"/>
      <c r="V15" s="379"/>
      <c r="W15" s="405"/>
      <c r="X15" s="406"/>
      <c r="Y15" s="406"/>
      <c r="Z15" s="297"/>
      <c r="AA15" s="298"/>
      <c r="AB15" s="298"/>
      <c r="AC15" s="383"/>
      <c r="AD15" s="287"/>
      <c r="AE15" s="287"/>
      <c r="AF15" s="287"/>
      <c r="AG15" s="287"/>
      <c r="AH15" s="287"/>
      <c r="AI15" s="287"/>
      <c r="AJ15" s="287"/>
      <c r="AK15" s="287"/>
      <c r="AL15" s="287"/>
      <c r="AM15" s="287"/>
      <c r="AN15" s="287"/>
      <c r="AO15" s="287"/>
      <c r="AP15" s="287"/>
      <c r="AQ15" s="287"/>
      <c r="AR15" s="287"/>
    </row>
    <row r="16" spans="1:45" ht="13" customHeight="1" thickBot="1">
      <c r="E16" s="400"/>
      <c r="F16" s="401"/>
      <c r="G16" s="412"/>
      <c r="H16" s="409"/>
      <c r="I16" s="409"/>
      <c r="J16" s="390"/>
      <c r="K16" s="393"/>
      <c r="L16" s="401"/>
      <c r="M16" s="380"/>
      <c r="N16" s="380"/>
      <c r="O16" s="380"/>
      <c r="P16" s="380"/>
      <c r="Q16" s="380"/>
      <c r="R16" s="380"/>
      <c r="S16" s="380"/>
      <c r="T16" s="380"/>
      <c r="U16" s="380"/>
      <c r="V16" s="381"/>
      <c r="W16" s="405"/>
      <c r="X16" s="406"/>
      <c r="Y16" s="406"/>
      <c r="Z16" s="297"/>
      <c r="AA16" s="298"/>
      <c r="AB16" s="298"/>
      <c r="AC16" s="383"/>
      <c r="AD16" s="287"/>
      <c r="AE16" s="287"/>
      <c r="AF16" s="287"/>
      <c r="AG16" s="287"/>
      <c r="AH16" s="287"/>
      <c r="AI16" s="287"/>
      <c r="AJ16" s="287"/>
      <c r="AK16" s="287"/>
      <c r="AL16" s="287"/>
      <c r="AM16" s="287"/>
      <c r="AN16" s="287"/>
      <c r="AO16" s="287"/>
      <c r="AP16" s="287"/>
      <c r="AQ16" s="287"/>
      <c r="AR16" s="287"/>
    </row>
    <row r="17" spans="1:44" ht="13" customHeight="1" thickTop="1" thickBot="1"/>
    <row r="18" spans="1:44" ht="15" customHeight="1" thickTop="1">
      <c r="E18" s="423" t="s">
        <v>389</v>
      </c>
      <c r="F18" s="424"/>
      <c r="G18" s="424"/>
      <c r="H18" s="424"/>
      <c r="I18" s="424"/>
      <c r="J18" s="424"/>
      <c r="K18" s="424" t="s">
        <v>40</v>
      </c>
      <c r="L18" s="424"/>
      <c r="M18" s="424"/>
      <c r="N18" s="427" t="s">
        <v>0</v>
      </c>
      <c r="O18" s="427"/>
      <c r="P18" s="427" t="s">
        <v>1</v>
      </c>
      <c r="Q18" s="427"/>
      <c r="R18" s="427"/>
      <c r="S18" s="427"/>
      <c r="T18" s="427"/>
      <c r="U18" s="427"/>
      <c r="V18" s="369" t="s">
        <v>5</v>
      </c>
      <c r="W18" s="369"/>
      <c r="X18" s="369"/>
      <c r="Y18" s="369" t="s">
        <v>7</v>
      </c>
      <c r="Z18" s="369"/>
      <c r="AA18" s="369" t="s">
        <v>7</v>
      </c>
      <c r="AB18" s="371"/>
      <c r="AC18" s="9" t="s">
        <v>10</v>
      </c>
      <c r="AD18" s="373" t="s">
        <v>29</v>
      </c>
      <c r="AE18" s="373"/>
      <c r="AF18" s="373"/>
      <c r="AG18" s="373"/>
      <c r="AH18" s="373"/>
      <c r="AI18" s="373"/>
      <c r="AJ18" s="367" t="s">
        <v>13</v>
      </c>
      <c r="AK18" s="367" t="s">
        <v>14</v>
      </c>
      <c r="AL18" s="367"/>
      <c r="AM18" s="367"/>
      <c r="AN18" s="367"/>
      <c r="AO18" s="367"/>
      <c r="AP18" s="367"/>
      <c r="AQ18" s="367"/>
      <c r="AR18" s="367"/>
    </row>
    <row r="19" spans="1:44" ht="15" customHeight="1" thickBot="1">
      <c r="E19" s="425"/>
      <c r="F19" s="426"/>
      <c r="G19" s="426"/>
      <c r="H19" s="426"/>
      <c r="I19" s="426"/>
      <c r="J19" s="426"/>
      <c r="K19" s="426"/>
      <c r="L19" s="426"/>
      <c r="M19" s="426"/>
      <c r="N19" s="368"/>
      <c r="O19" s="368"/>
      <c r="P19" s="368"/>
      <c r="Q19" s="368"/>
      <c r="R19" s="368"/>
      <c r="S19" s="368"/>
      <c r="T19" s="368"/>
      <c r="U19" s="368"/>
      <c r="V19" s="370" t="s">
        <v>6</v>
      </c>
      <c r="W19" s="370"/>
      <c r="X19" s="370"/>
      <c r="Y19" s="370" t="s">
        <v>8</v>
      </c>
      <c r="Z19" s="370"/>
      <c r="AA19" s="370" t="s">
        <v>9</v>
      </c>
      <c r="AB19" s="372"/>
      <c r="AC19" s="10" t="s">
        <v>11</v>
      </c>
      <c r="AD19" s="374" t="s">
        <v>12</v>
      </c>
      <c r="AE19" s="374"/>
      <c r="AF19" s="374"/>
      <c r="AG19" s="374"/>
      <c r="AH19" s="374"/>
      <c r="AI19" s="374"/>
      <c r="AJ19" s="368"/>
      <c r="AK19" s="368"/>
      <c r="AL19" s="368"/>
      <c r="AM19" s="368"/>
      <c r="AN19" s="368"/>
      <c r="AO19" s="368"/>
      <c r="AP19" s="368"/>
      <c r="AQ19" s="368"/>
      <c r="AR19" s="368"/>
    </row>
    <row r="20" spans="1:44" ht="29" customHeight="1">
      <c r="A20" s="3">
        <f>(A8-1)*10+1</f>
        <v>1</v>
      </c>
      <c r="E20" s="346">
        <v>1</v>
      </c>
      <c r="F20" s="348"/>
      <c r="G20" s="348"/>
      <c r="H20" s="348"/>
      <c r="I20" s="348"/>
      <c r="J20" s="348"/>
      <c r="K20" s="349"/>
      <c r="L20" s="349"/>
      <c r="M20" s="349"/>
      <c r="N20" s="350" t="s">
        <v>4</v>
      </c>
      <c r="O20" s="11" t="s">
        <v>2</v>
      </c>
      <c r="P20" s="352"/>
      <c r="Q20" s="353"/>
      <c r="R20" s="353"/>
      <c r="S20" s="353"/>
      <c r="T20" s="353"/>
      <c r="U20" s="354"/>
      <c r="V20" s="341"/>
      <c r="W20" s="341"/>
      <c r="X20" s="341"/>
      <c r="Y20" s="442"/>
      <c r="Z20" s="443"/>
      <c r="AA20" s="442"/>
      <c r="AB20" s="444"/>
      <c r="AC20" s="12"/>
      <c r="AD20" s="339"/>
      <c r="AE20" s="330"/>
      <c r="AF20" s="332"/>
      <c r="AG20" s="339"/>
      <c r="AH20" s="330"/>
      <c r="AI20" s="332"/>
      <c r="AJ20" s="292"/>
      <c r="AK20" s="339"/>
      <c r="AL20" s="330"/>
      <c r="AM20" s="330"/>
      <c r="AN20" s="330"/>
      <c r="AO20" s="330"/>
      <c r="AP20" s="330"/>
      <c r="AQ20" s="330"/>
      <c r="AR20" s="332"/>
    </row>
    <row r="21" spans="1:44" ht="29" customHeight="1" thickBot="1">
      <c r="E21" s="365"/>
      <c r="F21" s="357"/>
      <c r="G21" s="357"/>
      <c r="H21" s="357"/>
      <c r="I21" s="357"/>
      <c r="J21" s="357"/>
      <c r="K21" s="358"/>
      <c r="L21" s="358"/>
      <c r="M21" s="358"/>
      <c r="N21" s="366"/>
      <c r="O21" s="13" t="s">
        <v>3</v>
      </c>
      <c r="P21" s="359"/>
      <c r="Q21" s="360"/>
      <c r="R21" s="360"/>
      <c r="S21" s="360"/>
      <c r="T21" s="360"/>
      <c r="U21" s="361"/>
      <c r="V21" s="364"/>
      <c r="W21" s="364"/>
      <c r="X21" s="364"/>
      <c r="Y21" s="14"/>
      <c r="Z21" s="15" t="s">
        <v>15</v>
      </c>
      <c r="AA21" s="14"/>
      <c r="AB21" s="16" t="s">
        <v>16</v>
      </c>
      <c r="AC21" s="17" t="s">
        <v>16</v>
      </c>
      <c r="AD21" s="362"/>
      <c r="AE21" s="355"/>
      <c r="AF21" s="356"/>
      <c r="AG21" s="362"/>
      <c r="AH21" s="355"/>
      <c r="AI21" s="356"/>
      <c r="AJ21" s="363"/>
      <c r="AK21" s="362"/>
      <c r="AL21" s="355"/>
      <c r="AM21" s="355"/>
      <c r="AN21" s="355"/>
      <c r="AO21" s="355"/>
      <c r="AP21" s="355"/>
      <c r="AQ21" s="355"/>
      <c r="AR21" s="356"/>
    </row>
    <row r="22" spans="1:44" ht="29" customHeight="1">
      <c r="A22" s="3">
        <f>A20+1</f>
        <v>2</v>
      </c>
      <c r="E22" s="346">
        <f>E20+1</f>
        <v>2</v>
      </c>
      <c r="F22" s="348"/>
      <c r="G22" s="348"/>
      <c r="H22" s="348"/>
      <c r="I22" s="348"/>
      <c r="J22" s="348"/>
      <c r="K22" s="349"/>
      <c r="L22" s="349"/>
      <c r="M22" s="349"/>
      <c r="N22" s="350" t="s">
        <v>4</v>
      </c>
      <c r="O22" s="11" t="s">
        <v>2</v>
      </c>
      <c r="P22" s="352"/>
      <c r="Q22" s="353"/>
      <c r="R22" s="353"/>
      <c r="S22" s="353"/>
      <c r="T22" s="353"/>
      <c r="U22" s="354"/>
      <c r="V22" s="341"/>
      <c r="W22" s="341"/>
      <c r="X22" s="341"/>
      <c r="Y22" s="442"/>
      <c r="Z22" s="443"/>
      <c r="AA22" s="442"/>
      <c r="AB22" s="444"/>
      <c r="AC22" s="12"/>
      <c r="AD22" s="339"/>
      <c r="AE22" s="330"/>
      <c r="AF22" s="332"/>
      <c r="AG22" s="339"/>
      <c r="AH22" s="330"/>
      <c r="AI22" s="332"/>
      <c r="AJ22" s="292"/>
      <c r="AK22" s="339"/>
      <c r="AL22" s="330"/>
      <c r="AM22" s="330"/>
      <c r="AN22" s="330"/>
      <c r="AO22" s="330"/>
      <c r="AP22" s="330"/>
      <c r="AQ22" s="330"/>
      <c r="AR22" s="332"/>
    </row>
    <row r="23" spans="1:44" ht="29" customHeight="1" thickBot="1">
      <c r="E23" s="365"/>
      <c r="F23" s="357"/>
      <c r="G23" s="357"/>
      <c r="H23" s="357"/>
      <c r="I23" s="357"/>
      <c r="J23" s="357"/>
      <c r="K23" s="358"/>
      <c r="L23" s="358"/>
      <c r="M23" s="358"/>
      <c r="N23" s="366"/>
      <c r="O23" s="13" t="s">
        <v>3</v>
      </c>
      <c r="P23" s="359"/>
      <c r="Q23" s="360"/>
      <c r="R23" s="360"/>
      <c r="S23" s="360"/>
      <c r="T23" s="360"/>
      <c r="U23" s="361"/>
      <c r="V23" s="364"/>
      <c r="W23" s="364"/>
      <c r="X23" s="364"/>
      <c r="Y23" s="14"/>
      <c r="Z23" s="15" t="s">
        <v>15</v>
      </c>
      <c r="AA23" s="14"/>
      <c r="AB23" s="16" t="s">
        <v>16</v>
      </c>
      <c r="AC23" s="17" t="s">
        <v>16</v>
      </c>
      <c r="AD23" s="362"/>
      <c r="AE23" s="355"/>
      <c r="AF23" s="356"/>
      <c r="AG23" s="362"/>
      <c r="AH23" s="355"/>
      <c r="AI23" s="356"/>
      <c r="AJ23" s="363"/>
      <c r="AK23" s="362"/>
      <c r="AL23" s="355"/>
      <c r="AM23" s="355"/>
      <c r="AN23" s="355"/>
      <c r="AO23" s="355"/>
      <c r="AP23" s="355"/>
      <c r="AQ23" s="355"/>
      <c r="AR23" s="356"/>
    </row>
    <row r="24" spans="1:44" ht="29" customHeight="1">
      <c r="A24" s="3">
        <f>A22+1</f>
        <v>3</v>
      </c>
      <c r="E24" s="346">
        <f>E22+1</f>
        <v>3</v>
      </c>
      <c r="F24" s="348"/>
      <c r="G24" s="348"/>
      <c r="H24" s="348"/>
      <c r="I24" s="348"/>
      <c r="J24" s="348"/>
      <c r="K24" s="349"/>
      <c r="L24" s="349"/>
      <c r="M24" s="349"/>
      <c r="N24" s="350" t="s">
        <v>4</v>
      </c>
      <c r="O24" s="11" t="s">
        <v>2</v>
      </c>
      <c r="P24" s="352"/>
      <c r="Q24" s="353"/>
      <c r="R24" s="353"/>
      <c r="S24" s="353"/>
      <c r="T24" s="353"/>
      <c r="U24" s="354"/>
      <c r="V24" s="341"/>
      <c r="W24" s="341"/>
      <c r="X24" s="341"/>
      <c r="Y24" s="442"/>
      <c r="Z24" s="443"/>
      <c r="AA24" s="442"/>
      <c r="AB24" s="444"/>
      <c r="AC24" s="12"/>
      <c r="AD24" s="339"/>
      <c r="AE24" s="330"/>
      <c r="AF24" s="332"/>
      <c r="AG24" s="339"/>
      <c r="AH24" s="330"/>
      <c r="AI24" s="332"/>
      <c r="AJ24" s="292"/>
      <c r="AK24" s="339"/>
      <c r="AL24" s="330"/>
      <c r="AM24" s="330"/>
      <c r="AN24" s="330"/>
      <c r="AO24" s="330"/>
      <c r="AP24" s="330"/>
      <c r="AQ24" s="330"/>
      <c r="AR24" s="332"/>
    </row>
    <row r="25" spans="1:44" ht="29" customHeight="1" thickBot="1">
      <c r="E25" s="365"/>
      <c r="F25" s="357"/>
      <c r="G25" s="357"/>
      <c r="H25" s="357"/>
      <c r="I25" s="357"/>
      <c r="J25" s="357"/>
      <c r="K25" s="358"/>
      <c r="L25" s="358"/>
      <c r="M25" s="358"/>
      <c r="N25" s="366"/>
      <c r="O25" s="13" t="s">
        <v>3</v>
      </c>
      <c r="P25" s="359"/>
      <c r="Q25" s="360"/>
      <c r="R25" s="360"/>
      <c r="S25" s="360"/>
      <c r="T25" s="360"/>
      <c r="U25" s="361"/>
      <c r="V25" s="364"/>
      <c r="W25" s="364"/>
      <c r="X25" s="364"/>
      <c r="Y25" s="14"/>
      <c r="Z25" s="15" t="s">
        <v>15</v>
      </c>
      <c r="AA25" s="14"/>
      <c r="AB25" s="16" t="s">
        <v>16</v>
      </c>
      <c r="AC25" s="17" t="s">
        <v>16</v>
      </c>
      <c r="AD25" s="362"/>
      <c r="AE25" s="355"/>
      <c r="AF25" s="356"/>
      <c r="AG25" s="362"/>
      <c r="AH25" s="355"/>
      <c r="AI25" s="356"/>
      <c r="AJ25" s="363"/>
      <c r="AK25" s="362"/>
      <c r="AL25" s="355"/>
      <c r="AM25" s="355"/>
      <c r="AN25" s="355"/>
      <c r="AO25" s="355"/>
      <c r="AP25" s="355"/>
      <c r="AQ25" s="355"/>
      <c r="AR25" s="356"/>
    </row>
    <row r="26" spans="1:44" ht="29" customHeight="1">
      <c r="A26" s="3">
        <f>A24+1</f>
        <v>4</v>
      </c>
      <c r="E26" s="346">
        <f>E24+1</f>
        <v>4</v>
      </c>
      <c r="F26" s="348"/>
      <c r="G26" s="348"/>
      <c r="H26" s="348"/>
      <c r="I26" s="348"/>
      <c r="J26" s="348"/>
      <c r="K26" s="349"/>
      <c r="L26" s="349"/>
      <c r="M26" s="349"/>
      <c r="N26" s="350" t="s">
        <v>4</v>
      </c>
      <c r="O26" s="11" t="s">
        <v>2</v>
      </c>
      <c r="P26" s="352"/>
      <c r="Q26" s="353"/>
      <c r="R26" s="353"/>
      <c r="S26" s="353"/>
      <c r="T26" s="353"/>
      <c r="U26" s="354"/>
      <c r="V26" s="341"/>
      <c r="W26" s="341"/>
      <c r="X26" s="341"/>
      <c r="Y26" s="442"/>
      <c r="Z26" s="443"/>
      <c r="AA26" s="442"/>
      <c r="AB26" s="444"/>
      <c r="AC26" s="12"/>
      <c r="AD26" s="339"/>
      <c r="AE26" s="330"/>
      <c r="AF26" s="332"/>
      <c r="AG26" s="339"/>
      <c r="AH26" s="330"/>
      <c r="AI26" s="332"/>
      <c r="AJ26" s="292"/>
      <c r="AK26" s="339"/>
      <c r="AL26" s="330"/>
      <c r="AM26" s="330"/>
      <c r="AN26" s="330"/>
      <c r="AO26" s="330"/>
      <c r="AP26" s="330"/>
      <c r="AQ26" s="330"/>
      <c r="AR26" s="332"/>
    </row>
    <row r="27" spans="1:44" ht="29" customHeight="1" thickBot="1">
      <c r="E27" s="365"/>
      <c r="F27" s="357"/>
      <c r="G27" s="357"/>
      <c r="H27" s="357"/>
      <c r="I27" s="357"/>
      <c r="J27" s="357"/>
      <c r="K27" s="358"/>
      <c r="L27" s="358"/>
      <c r="M27" s="358"/>
      <c r="N27" s="366"/>
      <c r="O27" s="13" t="s">
        <v>3</v>
      </c>
      <c r="P27" s="359"/>
      <c r="Q27" s="360"/>
      <c r="R27" s="360"/>
      <c r="S27" s="360"/>
      <c r="T27" s="360"/>
      <c r="U27" s="361"/>
      <c r="V27" s="364"/>
      <c r="W27" s="364"/>
      <c r="X27" s="364"/>
      <c r="Y27" s="14"/>
      <c r="Z27" s="15" t="s">
        <v>15</v>
      </c>
      <c r="AA27" s="14"/>
      <c r="AB27" s="16" t="s">
        <v>16</v>
      </c>
      <c r="AC27" s="17" t="s">
        <v>16</v>
      </c>
      <c r="AD27" s="362"/>
      <c r="AE27" s="355"/>
      <c r="AF27" s="356"/>
      <c r="AG27" s="362"/>
      <c r="AH27" s="355"/>
      <c r="AI27" s="356"/>
      <c r="AJ27" s="363"/>
      <c r="AK27" s="362"/>
      <c r="AL27" s="355"/>
      <c r="AM27" s="355"/>
      <c r="AN27" s="355"/>
      <c r="AO27" s="355"/>
      <c r="AP27" s="355"/>
      <c r="AQ27" s="355"/>
      <c r="AR27" s="356"/>
    </row>
    <row r="28" spans="1:44" ht="29" customHeight="1">
      <c r="A28" s="3">
        <f>A26+1</f>
        <v>5</v>
      </c>
      <c r="E28" s="346">
        <f>E26+1</f>
        <v>5</v>
      </c>
      <c r="F28" s="348"/>
      <c r="G28" s="348"/>
      <c r="H28" s="348"/>
      <c r="I28" s="348"/>
      <c r="J28" s="348"/>
      <c r="K28" s="349"/>
      <c r="L28" s="349"/>
      <c r="M28" s="349"/>
      <c r="N28" s="350" t="s">
        <v>4</v>
      </c>
      <c r="O28" s="11" t="s">
        <v>2</v>
      </c>
      <c r="P28" s="352"/>
      <c r="Q28" s="353"/>
      <c r="R28" s="353"/>
      <c r="S28" s="353"/>
      <c r="T28" s="353"/>
      <c r="U28" s="354"/>
      <c r="V28" s="341"/>
      <c r="W28" s="341"/>
      <c r="X28" s="341"/>
      <c r="Y28" s="442"/>
      <c r="Z28" s="443"/>
      <c r="AA28" s="442"/>
      <c r="AB28" s="444"/>
      <c r="AC28" s="12"/>
      <c r="AD28" s="339"/>
      <c r="AE28" s="330"/>
      <c r="AF28" s="332"/>
      <c r="AG28" s="339"/>
      <c r="AH28" s="330"/>
      <c r="AI28" s="332"/>
      <c r="AJ28" s="292"/>
      <c r="AK28" s="339"/>
      <c r="AL28" s="330"/>
      <c r="AM28" s="330"/>
      <c r="AN28" s="330"/>
      <c r="AO28" s="330"/>
      <c r="AP28" s="330"/>
      <c r="AQ28" s="330"/>
      <c r="AR28" s="332"/>
    </row>
    <row r="29" spans="1:44" ht="29" customHeight="1" thickBot="1">
      <c r="E29" s="365"/>
      <c r="F29" s="357"/>
      <c r="G29" s="357"/>
      <c r="H29" s="357"/>
      <c r="I29" s="357"/>
      <c r="J29" s="357"/>
      <c r="K29" s="358"/>
      <c r="L29" s="358"/>
      <c r="M29" s="358"/>
      <c r="N29" s="366"/>
      <c r="O29" s="13" t="s">
        <v>3</v>
      </c>
      <c r="P29" s="359"/>
      <c r="Q29" s="360"/>
      <c r="R29" s="360"/>
      <c r="S29" s="360"/>
      <c r="T29" s="360"/>
      <c r="U29" s="361"/>
      <c r="V29" s="364"/>
      <c r="W29" s="364"/>
      <c r="X29" s="364"/>
      <c r="Y29" s="14"/>
      <c r="Z29" s="15" t="s">
        <v>15</v>
      </c>
      <c r="AA29" s="14"/>
      <c r="AB29" s="16" t="s">
        <v>16</v>
      </c>
      <c r="AC29" s="17" t="s">
        <v>16</v>
      </c>
      <c r="AD29" s="362"/>
      <c r="AE29" s="355"/>
      <c r="AF29" s="356"/>
      <c r="AG29" s="362"/>
      <c r="AH29" s="355"/>
      <c r="AI29" s="356"/>
      <c r="AJ29" s="363"/>
      <c r="AK29" s="362"/>
      <c r="AL29" s="355"/>
      <c r="AM29" s="355"/>
      <c r="AN29" s="355"/>
      <c r="AO29" s="355"/>
      <c r="AP29" s="355"/>
      <c r="AQ29" s="355"/>
      <c r="AR29" s="356"/>
    </row>
    <row r="30" spans="1:44" ht="29" customHeight="1">
      <c r="A30" s="3">
        <f>A28+1</f>
        <v>6</v>
      </c>
      <c r="E30" s="346">
        <f>E28+1</f>
        <v>6</v>
      </c>
      <c r="F30" s="348"/>
      <c r="G30" s="348"/>
      <c r="H30" s="348"/>
      <c r="I30" s="348"/>
      <c r="J30" s="348"/>
      <c r="K30" s="349"/>
      <c r="L30" s="349"/>
      <c r="M30" s="349"/>
      <c r="N30" s="350" t="s">
        <v>4</v>
      </c>
      <c r="O30" s="11" t="s">
        <v>2</v>
      </c>
      <c r="P30" s="352"/>
      <c r="Q30" s="353"/>
      <c r="R30" s="353"/>
      <c r="S30" s="353"/>
      <c r="T30" s="353"/>
      <c r="U30" s="354"/>
      <c r="V30" s="341"/>
      <c r="W30" s="341"/>
      <c r="X30" s="341"/>
      <c r="Y30" s="442"/>
      <c r="Z30" s="443"/>
      <c r="AA30" s="442"/>
      <c r="AB30" s="444"/>
      <c r="AC30" s="12"/>
      <c r="AD30" s="339"/>
      <c r="AE30" s="330"/>
      <c r="AF30" s="332"/>
      <c r="AG30" s="339"/>
      <c r="AH30" s="330"/>
      <c r="AI30" s="332"/>
      <c r="AJ30" s="292"/>
      <c r="AK30" s="339"/>
      <c r="AL30" s="330"/>
      <c r="AM30" s="330"/>
      <c r="AN30" s="330"/>
      <c r="AO30" s="330"/>
      <c r="AP30" s="330"/>
      <c r="AQ30" s="330"/>
      <c r="AR30" s="332"/>
    </row>
    <row r="31" spans="1:44" ht="29" customHeight="1" thickBot="1">
      <c r="E31" s="365"/>
      <c r="F31" s="357"/>
      <c r="G31" s="357"/>
      <c r="H31" s="357"/>
      <c r="I31" s="357"/>
      <c r="J31" s="357"/>
      <c r="K31" s="358"/>
      <c r="L31" s="358"/>
      <c r="M31" s="358"/>
      <c r="N31" s="366"/>
      <c r="O31" s="13" t="s">
        <v>3</v>
      </c>
      <c r="P31" s="359"/>
      <c r="Q31" s="360"/>
      <c r="R31" s="360"/>
      <c r="S31" s="360"/>
      <c r="T31" s="360"/>
      <c r="U31" s="361"/>
      <c r="V31" s="364"/>
      <c r="W31" s="364"/>
      <c r="X31" s="364"/>
      <c r="Y31" s="14"/>
      <c r="Z31" s="15" t="s">
        <v>15</v>
      </c>
      <c r="AA31" s="14"/>
      <c r="AB31" s="16" t="s">
        <v>16</v>
      </c>
      <c r="AC31" s="17" t="s">
        <v>16</v>
      </c>
      <c r="AD31" s="362"/>
      <c r="AE31" s="355"/>
      <c r="AF31" s="356"/>
      <c r="AG31" s="362"/>
      <c r="AH31" s="355"/>
      <c r="AI31" s="356"/>
      <c r="AJ31" s="363"/>
      <c r="AK31" s="362"/>
      <c r="AL31" s="355"/>
      <c r="AM31" s="355"/>
      <c r="AN31" s="355"/>
      <c r="AO31" s="355"/>
      <c r="AP31" s="355"/>
      <c r="AQ31" s="355"/>
      <c r="AR31" s="356"/>
    </row>
    <row r="32" spans="1:44" ht="29" customHeight="1">
      <c r="A32" s="3">
        <f>A30+1</f>
        <v>7</v>
      </c>
      <c r="E32" s="346">
        <f>E30+1</f>
        <v>7</v>
      </c>
      <c r="F32" s="348"/>
      <c r="G32" s="348"/>
      <c r="H32" s="348"/>
      <c r="I32" s="348"/>
      <c r="J32" s="348"/>
      <c r="K32" s="349"/>
      <c r="L32" s="349"/>
      <c r="M32" s="349"/>
      <c r="N32" s="350" t="s">
        <v>4</v>
      </c>
      <c r="O32" s="11" t="s">
        <v>2</v>
      </c>
      <c r="P32" s="352"/>
      <c r="Q32" s="353"/>
      <c r="R32" s="353"/>
      <c r="S32" s="353"/>
      <c r="T32" s="353"/>
      <c r="U32" s="354"/>
      <c r="V32" s="341"/>
      <c r="W32" s="341"/>
      <c r="X32" s="341"/>
      <c r="Y32" s="442"/>
      <c r="Z32" s="443"/>
      <c r="AA32" s="442"/>
      <c r="AB32" s="444"/>
      <c r="AC32" s="12"/>
      <c r="AD32" s="339"/>
      <c r="AE32" s="330"/>
      <c r="AF32" s="332"/>
      <c r="AG32" s="339"/>
      <c r="AH32" s="330"/>
      <c r="AI32" s="332"/>
      <c r="AJ32" s="292"/>
      <c r="AK32" s="339"/>
      <c r="AL32" s="330"/>
      <c r="AM32" s="330"/>
      <c r="AN32" s="330"/>
      <c r="AO32" s="330"/>
      <c r="AP32" s="330"/>
      <c r="AQ32" s="330"/>
      <c r="AR32" s="332"/>
    </row>
    <row r="33" spans="1:45" ht="29" customHeight="1" thickBot="1">
      <c r="E33" s="365"/>
      <c r="F33" s="357"/>
      <c r="G33" s="357"/>
      <c r="H33" s="357"/>
      <c r="I33" s="357"/>
      <c r="J33" s="357"/>
      <c r="K33" s="358"/>
      <c r="L33" s="358"/>
      <c r="M33" s="358"/>
      <c r="N33" s="366"/>
      <c r="O33" s="13" t="s">
        <v>3</v>
      </c>
      <c r="P33" s="359"/>
      <c r="Q33" s="360"/>
      <c r="R33" s="360"/>
      <c r="S33" s="360"/>
      <c r="T33" s="360"/>
      <c r="U33" s="361"/>
      <c r="V33" s="364"/>
      <c r="W33" s="364"/>
      <c r="X33" s="364"/>
      <c r="Y33" s="14"/>
      <c r="Z33" s="15" t="s">
        <v>15</v>
      </c>
      <c r="AA33" s="14"/>
      <c r="AB33" s="16" t="s">
        <v>16</v>
      </c>
      <c r="AC33" s="17" t="s">
        <v>16</v>
      </c>
      <c r="AD33" s="362"/>
      <c r="AE33" s="355"/>
      <c r="AF33" s="356"/>
      <c r="AG33" s="362"/>
      <c r="AH33" s="355"/>
      <c r="AI33" s="356"/>
      <c r="AJ33" s="363"/>
      <c r="AK33" s="362"/>
      <c r="AL33" s="355"/>
      <c r="AM33" s="355"/>
      <c r="AN33" s="355"/>
      <c r="AO33" s="355"/>
      <c r="AP33" s="355"/>
      <c r="AQ33" s="355"/>
      <c r="AR33" s="356"/>
    </row>
    <row r="34" spans="1:45" ht="29" customHeight="1">
      <c r="A34" s="3">
        <f>A32+1</f>
        <v>8</v>
      </c>
      <c r="E34" s="346">
        <f>E32+1</f>
        <v>8</v>
      </c>
      <c r="F34" s="348"/>
      <c r="G34" s="348"/>
      <c r="H34" s="348"/>
      <c r="I34" s="348"/>
      <c r="J34" s="348"/>
      <c r="K34" s="349"/>
      <c r="L34" s="349"/>
      <c r="M34" s="349"/>
      <c r="N34" s="350" t="s">
        <v>4</v>
      </c>
      <c r="O34" s="11" t="s">
        <v>2</v>
      </c>
      <c r="P34" s="352"/>
      <c r="Q34" s="353"/>
      <c r="R34" s="353"/>
      <c r="S34" s="353"/>
      <c r="T34" s="353"/>
      <c r="U34" s="354"/>
      <c r="V34" s="341"/>
      <c r="W34" s="341"/>
      <c r="X34" s="341"/>
      <c r="Y34" s="442"/>
      <c r="Z34" s="443"/>
      <c r="AA34" s="442"/>
      <c r="AB34" s="444"/>
      <c r="AC34" s="12"/>
      <c r="AD34" s="339"/>
      <c r="AE34" s="330"/>
      <c r="AF34" s="332"/>
      <c r="AG34" s="339"/>
      <c r="AH34" s="330"/>
      <c r="AI34" s="332"/>
      <c r="AJ34" s="292"/>
      <c r="AK34" s="339"/>
      <c r="AL34" s="330"/>
      <c r="AM34" s="330"/>
      <c r="AN34" s="330"/>
      <c r="AO34" s="330"/>
      <c r="AP34" s="330"/>
      <c r="AQ34" s="330"/>
      <c r="AR34" s="332"/>
    </row>
    <row r="35" spans="1:45" ht="29" customHeight="1" thickBot="1">
      <c r="E35" s="365"/>
      <c r="F35" s="357"/>
      <c r="G35" s="357"/>
      <c r="H35" s="357"/>
      <c r="I35" s="357"/>
      <c r="J35" s="357"/>
      <c r="K35" s="358"/>
      <c r="L35" s="358"/>
      <c r="M35" s="358"/>
      <c r="N35" s="366"/>
      <c r="O35" s="13" t="s">
        <v>3</v>
      </c>
      <c r="P35" s="359"/>
      <c r="Q35" s="360"/>
      <c r="R35" s="360"/>
      <c r="S35" s="360"/>
      <c r="T35" s="360"/>
      <c r="U35" s="361"/>
      <c r="V35" s="364"/>
      <c r="W35" s="364"/>
      <c r="X35" s="364"/>
      <c r="Y35" s="14"/>
      <c r="Z35" s="15" t="s">
        <v>15</v>
      </c>
      <c r="AA35" s="14"/>
      <c r="AB35" s="16" t="s">
        <v>16</v>
      </c>
      <c r="AC35" s="17" t="s">
        <v>16</v>
      </c>
      <c r="AD35" s="362"/>
      <c r="AE35" s="355"/>
      <c r="AF35" s="356"/>
      <c r="AG35" s="362"/>
      <c r="AH35" s="355"/>
      <c r="AI35" s="356"/>
      <c r="AJ35" s="363"/>
      <c r="AK35" s="362"/>
      <c r="AL35" s="355"/>
      <c r="AM35" s="355"/>
      <c r="AN35" s="355"/>
      <c r="AO35" s="355"/>
      <c r="AP35" s="355"/>
      <c r="AQ35" s="355"/>
      <c r="AR35" s="356"/>
    </row>
    <row r="36" spans="1:45" ht="29" customHeight="1">
      <c r="A36" s="3">
        <f>A34+1</f>
        <v>9</v>
      </c>
      <c r="E36" s="346">
        <f>E34+1</f>
        <v>9</v>
      </c>
      <c r="F36" s="348"/>
      <c r="G36" s="348"/>
      <c r="H36" s="348"/>
      <c r="I36" s="348"/>
      <c r="J36" s="348"/>
      <c r="K36" s="349"/>
      <c r="L36" s="349"/>
      <c r="M36" s="349"/>
      <c r="N36" s="350" t="s">
        <v>4</v>
      </c>
      <c r="O36" s="11" t="s">
        <v>2</v>
      </c>
      <c r="P36" s="352"/>
      <c r="Q36" s="353"/>
      <c r="R36" s="353"/>
      <c r="S36" s="353"/>
      <c r="T36" s="353"/>
      <c r="U36" s="354"/>
      <c r="V36" s="341"/>
      <c r="W36" s="341"/>
      <c r="X36" s="341"/>
      <c r="Y36" s="442"/>
      <c r="Z36" s="443"/>
      <c r="AA36" s="442"/>
      <c r="AB36" s="444"/>
      <c r="AC36" s="12"/>
      <c r="AD36" s="339"/>
      <c r="AE36" s="330"/>
      <c r="AF36" s="332"/>
      <c r="AG36" s="339"/>
      <c r="AH36" s="330"/>
      <c r="AI36" s="332"/>
      <c r="AJ36" s="292"/>
      <c r="AK36" s="339"/>
      <c r="AL36" s="330"/>
      <c r="AM36" s="330"/>
      <c r="AN36" s="330"/>
      <c r="AO36" s="330"/>
      <c r="AP36" s="330"/>
      <c r="AQ36" s="330"/>
      <c r="AR36" s="332"/>
    </row>
    <row r="37" spans="1:45" ht="29" customHeight="1" thickBot="1">
      <c r="E37" s="365"/>
      <c r="F37" s="357"/>
      <c r="G37" s="357"/>
      <c r="H37" s="357"/>
      <c r="I37" s="357"/>
      <c r="J37" s="357"/>
      <c r="K37" s="358"/>
      <c r="L37" s="358"/>
      <c r="M37" s="358"/>
      <c r="N37" s="366"/>
      <c r="O37" s="13" t="s">
        <v>3</v>
      </c>
      <c r="P37" s="359"/>
      <c r="Q37" s="360"/>
      <c r="R37" s="360"/>
      <c r="S37" s="360"/>
      <c r="T37" s="360"/>
      <c r="U37" s="361"/>
      <c r="V37" s="364"/>
      <c r="W37" s="364"/>
      <c r="X37" s="364"/>
      <c r="Y37" s="14"/>
      <c r="Z37" s="15" t="s">
        <v>15</v>
      </c>
      <c r="AA37" s="14"/>
      <c r="AB37" s="16" t="s">
        <v>16</v>
      </c>
      <c r="AC37" s="17" t="s">
        <v>16</v>
      </c>
      <c r="AD37" s="362"/>
      <c r="AE37" s="355"/>
      <c r="AF37" s="356"/>
      <c r="AG37" s="362"/>
      <c r="AH37" s="355"/>
      <c r="AI37" s="356"/>
      <c r="AJ37" s="363"/>
      <c r="AK37" s="362"/>
      <c r="AL37" s="355"/>
      <c r="AM37" s="355"/>
      <c r="AN37" s="355"/>
      <c r="AO37" s="355"/>
      <c r="AP37" s="355"/>
      <c r="AQ37" s="355"/>
      <c r="AR37" s="356"/>
    </row>
    <row r="38" spans="1:45" ht="29" customHeight="1">
      <c r="A38" s="3">
        <f>A36+1</f>
        <v>10</v>
      </c>
      <c r="E38" s="346">
        <f>E36+1</f>
        <v>10</v>
      </c>
      <c r="F38" s="348"/>
      <c r="G38" s="348"/>
      <c r="H38" s="348"/>
      <c r="I38" s="348"/>
      <c r="J38" s="348"/>
      <c r="K38" s="349"/>
      <c r="L38" s="349"/>
      <c r="M38" s="349"/>
      <c r="N38" s="350" t="s">
        <v>4</v>
      </c>
      <c r="O38" s="11" t="s">
        <v>2</v>
      </c>
      <c r="P38" s="352"/>
      <c r="Q38" s="353"/>
      <c r="R38" s="353"/>
      <c r="S38" s="353"/>
      <c r="T38" s="353"/>
      <c r="U38" s="354"/>
      <c r="V38" s="341"/>
      <c r="W38" s="341"/>
      <c r="X38" s="341"/>
      <c r="Y38" s="442"/>
      <c r="Z38" s="443"/>
      <c r="AA38" s="442"/>
      <c r="AB38" s="444"/>
      <c r="AC38" s="12"/>
      <c r="AD38" s="339"/>
      <c r="AE38" s="330"/>
      <c r="AF38" s="332"/>
      <c r="AG38" s="339"/>
      <c r="AH38" s="330"/>
      <c r="AI38" s="332"/>
      <c r="AJ38" s="292"/>
      <c r="AK38" s="339"/>
      <c r="AL38" s="330"/>
      <c r="AM38" s="330"/>
      <c r="AN38" s="330"/>
      <c r="AO38" s="330"/>
      <c r="AP38" s="330"/>
      <c r="AQ38" s="330"/>
      <c r="AR38" s="332"/>
    </row>
    <row r="39" spans="1:45" ht="29" customHeight="1" thickBot="1">
      <c r="E39" s="347"/>
      <c r="F39" s="334"/>
      <c r="G39" s="334"/>
      <c r="H39" s="334"/>
      <c r="I39" s="334"/>
      <c r="J39" s="334"/>
      <c r="K39" s="335"/>
      <c r="L39" s="335"/>
      <c r="M39" s="335"/>
      <c r="N39" s="351"/>
      <c r="O39" s="18" t="s">
        <v>3</v>
      </c>
      <c r="P39" s="336"/>
      <c r="Q39" s="337"/>
      <c r="R39" s="337"/>
      <c r="S39" s="337"/>
      <c r="T39" s="337"/>
      <c r="U39" s="338"/>
      <c r="V39" s="342"/>
      <c r="W39" s="342"/>
      <c r="X39" s="342"/>
      <c r="Y39" s="19"/>
      <c r="Z39" s="20" t="s">
        <v>15</v>
      </c>
      <c r="AA39" s="19"/>
      <c r="AB39" s="21" t="s">
        <v>16</v>
      </c>
      <c r="AC39" s="22" t="s">
        <v>16</v>
      </c>
      <c r="AD39" s="340"/>
      <c r="AE39" s="331"/>
      <c r="AF39" s="333"/>
      <c r="AG39" s="340"/>
      <c r="AH39" s="331"/>
      <c r="AI39" s="333"/>
      <c r="AJ39" s="287"/>
      <c r="AK39" s="340"/>
      <c r="AL39" s="331"/>
      <c r="AM39" s="331"/>
      <c r="AN39" s="331"/>
      <c r="AO39" s="331"/>
      <c r="AP39" s="331"/>
      <c r="AQ39" s="331"/>
      <c r="AR39" s="333"/>
    </row>
    <row r="40" spans="1:45" ht="30" customHeight="1" thickTop="1">
      <c r="E40" s="421" t="s">
        <v>39</v>
      </c>
      <c r="F40" s="421"/>
      <c r="G40" s="421"/>
      <c r="H40" s="421"/>
      <c r="I40" s="421"/>
      <c r="J40" s="421"/>
      <c r="K40" s="421"/>
      <c r="L40" s="421"/>
      <c r="M40" s="422" t="s">
        <v>38</v>
      </c>
      <c r="N40" s="422"/>
      <c r="O40" s="422"/>
      <c r="P40" s="422"/>
      <c r="Q40" s="422"/>
      <c r="R40" s="422"/>
      <c r="S40" s="422"/>
      <c r="T40" s="422"/>
      <c r="U40" s="422"/>
      <c r="V40" s="422"/>
      <c r="X40" s="328" t="s">
        <v>32</v>
      </c>
      <c r="Y40" s="329"/>
      <c r="Z40" s="329"/>
      <c r="AA40" s="329"/>
      <c r="AB40" s="24"/>
      <c r="AC40" s="23"/>
      <c r="AD40" s="24"/>
      <c r="AE40" s="25"/>
      <c r="AF40" s="23"/>
      <c r="AG40" s="24"/>
      <c r="AH40" s="25"/>
      <c r="AI40" s="23"/>
      <c r="AJ40" s="26"/>
      <c r="AK40" s="27">
        <v>9</v>
      </c>
      <c r="AL40" s="27">
        <v>9</v>
      </c>
      <c r="AM40" s="27">
        <v>9</v>
      </c>
      <c r="AN40" s="27">
        <v>9</v>
      </c>
      <c r="AO40" s="27">
        <v>9</v>
      </c>
      <c r="AP40" s="27">
        <v>9</v>
      </c>
      <c r="AQ40" s="27">
        <v>9</v>
      </c>
      <c r="AR40" s="28">
        <v>9</v>
      </c>
    </row>
    <row r="41" spans="1:45" ht="28" customHeight="1" thickBot="1">
      <c r="E41" s="421"/>
      <c r="F41" s="421"/>
      <c r="G41" s="421"/>
      <c r="H41" s="421"/>
      <c r="I41" s="421"/>
      <c r="J41" s="421"/>
      <c r="K41" s="421"/>
      <c r="L41" s="421"/>
      <c r="N41" s="415" t="s">
        <v>36</v>
      </c>
      <c r="O41" s="405"/>
      <c r="P41" s="29"/>
      <c r="Q41" s="30"/>
      <c r="R41" s="31"/>
      <c r="S41" s="30"/>
      <c r="T41" s="31"/>
      <c r="U41" s="30"/>
      <c r="X41" s="413" t="s">
        <v>33</v>
      </c>
      <c r="Y41" s="414"/>
      <c r="Z41" s="414"/>
      <c r="AA41" s="414"/>
      <c r="AB41" s="32"/>
      <c r="AC41" s="33"/>
      <c r="AD41" s="32"/>
      <c r="AE41" s="34"/>
      <c r="AF41" s="33"/>
      <c r="AG41" s="32"/>
      <c r="AH41" s="34"/>
      <c r="AI41" s="35"/>
      <c r="AJ41" s="36" t="s">
        <v>35</v>
      </c>
    </row>
    <row r="42" spans="1:45" ht="40" customHeight="1" thickTop="1" thickBot="1">
      <c r="N42" s="417" t="s">
        <v>37</v>
      </c>
      <c r="O42" s="405"/>
      <c r="P42" s="418" t="s">
        <v>43</v>
      </c>
      <c r="Q42" s="419"/>
      <c r="R42" s="420"/>
      <c r="S42" s="31"/>
      <c r="T42" s="37"/>
      <c r="U42" s="30"/>
      <c r="X42" s="415" t="s">
        <v>34</v>
      </c>
      <c r="Y42" s="416"/>
      <c r="Z42" s="416"/>
      <c r="AA42" s="416"/>
      <c r="AB42" s="31"/>
      <c r="AC42" s="30"/>
      <c r="AD42" s="31"/>
      <c r="AE42" s="37"/>
      <c r="AF42" s="30"/>
      <c r="AG42" s="31"/>
      <c r="AH42" s="37"/>
      <c r="AI42" s="38"/>
      <c r="AJ42" s="39"/>
      <c r="AK42" s="40"/>
      <c r="AL42" s="40"/>
      <c r="AM42" s="40"/>
      <c r="AN42" s="40"/>
      <c r="AO42" s="40"/>
      <c r="AP42" s="40"/>
      <c r="AQ42" s="40"/>
      <c r="AR42" s="40"/>
      <c r="AS42" s="41"/>
    </row>
    <row r="43" spans="1:45" ht="16" thickTop="1"/>
  </sheetData>
  <sheetProtection algorithmName="SHA-512" hashValue="ekbnDMinGO+/p40jzYVO6zW6fSpKwcYe5ajtDRGCb9wVVDFq5Dvi/GGSGqN7gjbbWAizwrbRI60vouw+fffRXg==" saltValue="WibFHoxVSUQ6McCYyg1K8w==" spinCount="100000" sheet="1" objects="1" scenarios="1" selectLockedCells="1"/>
  <mergeCells count="313">
    <mergeCell ref="E40:L41"/>
    <mergeCell ref="M40:V40"/>
    <mergeCell ref="X40:AA40"/>
    <mergeCell ref="N41:O41"/>
    <mergeCell ref="X41:AA41"/>
    <mergeCell ref="N42:O42"/>
    <mergeCell ref="P42:R42"/>
    <mergeCell ref="X42:AA42"/>
    <mergeCell ref="AN38:AN39"/>
    <mergeCell ref="E38:E39"/>
    <mergeCell ref="AO38:AO39"/>
    <mergeCell ref="AP38:AP39"/>
    <mergeCell ref="AQ38:AQ39"/>
    <mergeCell ref="AR38:AR39"/>
    <mergeCell ref="F39:J39"/>
    <mergeCell ref="K39:M39"/>
    <mergeCell ref="P39:U39"/>
    <mergeCell ref="AH38:AH39"/>
    <mergeCell ref="AI38:AI39"/>
    <mergeCell ref="AJ38:AJ39"/>
    <mergeCell ref="AK38:AK39"/>
    <mergeCell ref="AL38:AL39"/>
    <mergeCell ref="AM38:AM39"/>
    <mergeCell ref="Y38:Z38"/>
    <mergeCell ref="AA38:AB38"/>
    <mergeCell ref="AD38:AD39"/>
    <mergeCell ref="AE38:AE39"/>
    <mergeCell ref="AF38:AF39"/>
    <mergeCell ref="AG38:AG39"/>
    <mergeCell ref="F38:J38"/>
    <mergeCell ref="K38:M38"/>
    <mergeCell ref="N38:N39"/>
    <mergeCell ref="P38:U38"/>
    <mergeCell ref="V38:X39"/>
    <mergeCell ref="AQ36:AQ37"/>
    <mergeCell ref="AR36:AR37"/>
    <mergeCell ref="F37:J37"/>
    <mergeCell ref="K37:M37"/>
    <mergeCell ref="P37:U37"/>
    <mergeCell ref="AH36:AH37"/>
    <mergeCell ref="AI36:AI37"/>
    <mergeCell ref="AJ36:AJ37"/>
    <mergeCell ref="AK36:AK37"/>
    <mergeCell ref="AL36:AL37"/>
    <mergeCell ref="AM36:AM37"/>
    <mergeCell ref="Y36:Z36"/>
    <mergeCell ref="AA36:AB36"/>
    <mergeCell ref="AD36:AD37"/>
    <mergeCell ref="AE36:AE37"/>
    <mergeCell ref="AF36:AF37"/>
    <mergeCell ref="AG36:AG37"/>
    <mergeCell ref="E36:E37"/>
    <mergeCell ref="F36:J36"/>
    <mergeCell ref="K36:M36"/>
    <mergeCell ref="N36:N37"/>
    <mergeCell ref="P36:U36"/>
    <mergeCell ref="V36:X37"/>
    <mergeCell ref="AN34:AN35"/>
    <mergeCell ref="AO34:AO35"/>
    <mergeCell ref="AP34:AP35"/>
    <mergeCell ref="E34:E35"/>
    <mergeCell ref="AN36:AN37"/>
    <mergeCell ref="AO36:AO37"/>
    <mergeCell ref="AP36:AP37"/>
    <mergeCell ref="AQ34:AQ35"/>
    <mergeCell ref="AR34:AR35"/>
    <mergeCell ref="F35:J35"/>
    <mergeCell ref="K35:M35"/>
    <mergeCell ref="P35:U35"/>
    <mergeCell ref="AH34:AH35"/>
    <mergeCell ref="AI34:AI35"/>
    <mergeCell ref="AJ34:AJ35"/>
    <mergeCell ref="AK34:AK35"/>
    <mergeCell ref="AL34:AL35"/>
    <mergeCell ref="AM34:AM35"/>
    <mergeCell ref="Y34:Z34"/>
    <mergeCell ref="AA34:AB34"/>
    <mergeCell ref="AD34:AD35"/>
    <mergeCell ref="AE34:AE35"/>
    <mergeCell ref="AF34:AF35"/>
    <mergeCell ref="AG34:AG35"/>
    <mergeCell ref="F34:J34"/>
    <mergeCell ref="K34:M34"/>
    <mergeCell ref="N34:N35"/>
    <mergeCell ref="P34:U34"/>
    <mergeCell ref="V34:X35"/>
    <mergeCell ref="AQ32:AQ33"/>
    <mergeCell ref="AR32:AR33"/>
    <mergeCell ref="F33:J33"/>
    <mergeCell ref="K33:M33"/>
    <mergeCell ref="P33:U33"/>
    <mergeCell ref="AH32:AH33"/>
    <mergeCell ref="AI32:AI33"/>
    <mergeCell ref="AJ32:AJ33"/>
    <mergeCell ref="AK32:AK33"/>
    <mergeCell ref="AL32:AL33"/>
    <mergeCell ref="AM32:AM33"/>
    <mergeCell ref="Y32:Z32"/>
    <mergeCell ref="AA32:AB32"/>
    <mergeCell ref="AD32:AD33"/>
    <mergeCell ref="AE32:AE33"/>
    <mergeCell ref="AF32:AF33"/>
    <mergeCell ref="AG32:AG33"/>
    <mergeCell ref="E32:E33"/>
    <mergeCell ref="F32:J32"/>
    <mergeCell ref="K32:M32"/>
    <mergeCell ref="N32:N33"/>
    <mergeCell ref="P32:U32"/>
    <mergeCell ref="V32:X33"/>
    <mergeCell ref="AN30:AN31"/>
    <mergeCell ref="AO30:AO31"/>
    <mergeCell ref="AP30:AP31"/>
    <mergeCell ref="E30:E31"/>
    <mergeCell ref="AN32:AN33"/>
    <mergeCell ref="AO32:AO33"/>
    <mergeCell ref="AP32:AP33"/>
    <mergeCell ref="AQ30:AQ31"/>
    <mergeCell ref="AR30:AR31"/>
    <mergeCell ref="F31:J31"/>
    <mergeCell ref="K31:M31"/>
    <mergeCell ref="P31:U31"/>
    <mergeCell ref="AH30:AH31"/>
    <mergeCell ref="AI30:AI31"/>
    <mergeCell ref="AJ30:AJ31"/>
    <mergeCell ref="AK30:AK31"/>
    <mergeCell ref="AL30:AL31"/>
    <mergeCell ref="AM30:AM31"/>
    <mergeCell ref="Y30:Z30"/>
    <mergeCell ref="AA30:AB30"/>
    <mergeCell ref="AD30:AD31"/>
    <mergeCell ref="AE30:AE31"/>
    <mergeCell ref="AF30:AF31"/>
    <mergeCell ref="AG30:AG31"/>
    <mergeCell ref="F30:J30"/>
    <mergeCell ref="K30:M30"/>
    <mergeCell ref="N30:N31"/>
    <mergeCell ref="P30:U30"/>
    <mergeCell ref="V30:X31"/>
    <mergeCell ref="AQ28:AQ29"/>
    <mergeCell ref="AR28:AR29"/>
    <mergeCell ref="F29:J29"/>
    <mergeCell ref="K29:M29"/>
    <mergeCell ref="P29:U29"/>
    <mergeCell ref="AH28:AH29"/>
    <mergeCell ref="AI28:AI29"/>
    <mergeCell ref="AJ28:AJ29"/>
    <mergeCell ref="AK28:AK29"/>
    <mergeCell ref="AL28:AL29"/>
    <mergeCell ref="AM28:AM29"/>
    <mergeCell ref="Y28:Z28"/>
    <mergeCell ref="AA28:AB28"/>
    <mergeCell ref="AD28:AD29"/>
    <mergeCell ref="AE28:AE29"/>
    <mergeCell ref="AF28:AF29"/>
    <mergeCell ref="AG28:AG29"/>
    <mergeCell ref="E28:E29"/>
    <mergeCell ref="F28:J28"/>
    <mergeCell ref="K28:M28"/>
    <mergeCell ref="N28:N29"/>
    <mergeCell ref="P28:U28"/>
    <mergeCell ref="V28:X29"/>
    <mergeCell ref="AN26:AN27"/>
    <mergeCell ref="AO26:AO27"/>
    <mergeCell ref="AP26:AP27"/>
    <mergeCell ref="E26:E27"/>
    <mergeCell ref="AN28:AN29"/>
    <mergeCell ref="AO28:AO29"/>
    <mergeCell ref="AP28:AP29"/>
    <mergeCell ref="AQ26:AQ27"/>
    <mergeCell ref="AR26:AR27"/>
    <mergeCell ref="F27:J27"/>
    <mergeCell ref="K27:M27"/>
    <mergeCell ref="P27:U27"/>
    <mergeCell ref="AH26:AH27"/>
    <mergeCell ref="AI26:AI27"/>
    <mergeCell ref="AJ26:AJ27"/>
    <mergeCell ref="AK26:AK27"/>
    <mergeCell ref="AL26:AL27"/>
    <mergeCell ref="AM26:AM27"/>
    <mergeCell ref="Y26:Z26"/>
    <mergeCell ref="AA26:AB26"/>
    <mergeCell ref="AD26:AD27"/>
    <mergeCell ref="AE26:AE27"/>
    <mergeCell ref="AF26:AF27"/>
    <mergeCell ref="AG26:AG27"/>
    <mergeCell ref="F26:J26"/>
    <mergeCell ref="K26:M26"/>
    <mergeCell ref="N26:N27"/>
    <mergeCell ref="P26:U26"/>
    <mergeCell ref="V26:X27"/>
    <mergeCell ref="AQ24:AQ25"/>
    <mergeCell ref="AR24:AR25"/>
    <mergeCell ref="F25:J25"/>
    <mergeCell ref="K25:M25"/>
    <mergeCell ref="P25:U25"/>
    <mergeCell ref="AH24:AH25"/>
    <mergeCell ref="AI24:AI25"/>
    <mergeCell ref="AJ24:AJ25"/>
    <mergeCell ref="AK24:AK25"/>
    <mergeCell ref="AL24:AL25"/>
    <mergeCell ref="AM24:AM25"/>
    <mergeCell ref="Y24:Z24"/>
    <mergeCell ref="AA24:AB24"/>
    <mergeCell ref="AD24:AD25"/>
    <mergeCell ref="AE24:AE25"/>
    <mergeCell ref="AF24:AF25"/>
    <mergeCell ref="AG24:AG25"/>
    <mergeCell ref="E24:E25"/>
    <mergeCell ref="F24:J24"/>
    <mergeCell ref="K24:M24"/>
    <mergeCell ref="N24:N25"/>
    <mergeCell ref="P24:U24"/>
    <mergeCell ref="V24:X25"/>
    <mergeCell ref="AN22:AN23"/>
    <mergeCell ref="AO22:AO23"/>
    <mergeCell ref="AP22:AP23"/>
    <mergeCell ref="E22:E23"/>
    <mergeCell ref="AN24:AN25"/>
    <mergeCell ref="AO24:AO25"/>
    <mergeCell ref="AP24:AP25"/>
    <mergeCell ref="AQ22:AQ23"/>
    <mergeCell ref="AR22:AR23"/>
    <mergeCell ref="F23:J23"/>
    <mergeCell ref="K23:M23"/>
    <mergeCell ref="P23:U23"/>
    <mergeCell ref="AH22:AH23"/>
    <mergeCell ref="AI22:AI23"/>
    <mergeCell ref="AJ22:AJ23"/>
    <mergeCell ref="AK22:AK23"/>
    <mergeCell ref="AL22:AL23"/>
    <mergeCell ref="AM22:AM23"/>
    <mergeCell ref="Y22:Z22"/>
    <mergeCell ref="AA22:AB22"/>
    <mergeCell ref="AD22:AD23"/>
    <mergeCell ref="AE22:AE23"/>
    <mergeCell ref="AF22:AF23"/>
    <mergeCell ref="AG22:AG23"/>
    <mergeCell ref="F22:J22"/>
    <mergeCell ref="K22:M22"/>
    <mergeCell ref="N22:N23"/>
    <mergeCell ref="P22:U22"/>
    <mergeCell ref="V22:X23"/>
    <mergeCell ref="AN20:AN21"/>
    <mergeCell ref="AO20:AO21"/>
    <mergeCell ref="AP20:AP21"/>
    <mergeCell ref="AQ20:AQ21"/>
    <mergeCell ref="AR20:AR21"/>
    <mergeCell ref="F21:J21"/>
    <mergeCell ref="K21:M21"/>
    <mergeCell ref="P21:U21"/>
    <mergeCell ref="AH20:AH21"/>
    <mergeCell ref="AI20:AI21"/>
    <mergeCell ref="AJ20:AJ21"/>
    <mergeCell ref="AK20:AK21"/>
    <mergeCell ref="AL20:AL21"/>
    <mergeCell ref="AM20:AM21"/>
    <mergeCell ref="Y20:Z20"/>
    <mergeCell ref="AA20:AB20"/>
    <mergeCell ref="AD20:AD21"/>
    <mergeCell ref="AE20:AE21"/>
    <mergeCell ref="AF20:AF21"/>
    <mergeCell ref="AG20:AG21"/>
    <mergeCell ref="E20:E21"/>
    <mergeCell ref="F20:J20"/>
    <mergeCell ref="K20:M20"/>
    <mergeCell ref="N20:N21"/>
    <mergeCell ref="P20:U20"/>
    <mergeCell ref="V20:X21"/>
    <mergeCell ref="AA18:AB18"/>
    <mergeCell ref="AD18:AI18"/>
    <mergeCell ref="AJ18:AJ19"/>
    <mergeCell ref="H15:I16"/>
    <mergeCell ref="E13:F16"/>
    <mergeCell ref="G13:G14"/>
    <mergeCell ref="H13:I14"/>
    <mergeCell ref="J13:J16"/>
    <mergeCell ref="K13:K16"/>
    <mergeCell ref="L13:L16"/>
    <mergeCell ref="AK18:AR19"/>
    <mergeCell ref="V19:X19"/>
    <mergeCell ref="Y19:Z19"/>
    <mergeCell ref="AA19:AB19"/>
    <mergeCell ref="AD19:AI19"/>
    <mergeCell ref="E18:J19"/>
    <mergeCell ref="K18:M19"/>
    <mergeCell ref="N18:O19"/>
    <mergeCell ref="P18:U19"/>
    <mergeCell ref="V18:X18"/>
    <mergeCell ref="Y18:Z18"/>
    <mergeCell ref="E8:F8"/>
    <mergeCell ref="H8:H9"/>
    <mergeCell ref="I8:K9"/>
    <mergeCell ref="L8:W9"/>
    <mergeCell ref="AC10:AC11"/>
    <mergeCell ref="AD10:AH11"/>
    <mergeCell ref="AI10:AI13"/>
    <mergeCell ref="AJ10:AR16"/>
    <mergeCell ref="W12:Y13"/>
    <mergeCell ref="Z12:AB13"/>
    <mergeCell ref="AC12:AC13"/>
    <mergeCell ref="AD12:AH16"/>
    <mergeCell ref="E10:F12"/>
    <mergeCell ref="G10:K12"/>
    <mergeCell ref="L10:L12"/>
    <mergeCell ref="M10:V12"/>
    <mergeCell ref="W10:Y11"/>
    <mergeCell ref="Z10:AB11"/>
    <mergeCell ref="M13:V16"/>
    <mergeCell ref="W14:Y16"/>
    <mergeCell ref="Z14:AB16"/>
    <mergeCell ref="AC14:AC16"/>
    <mergeCell ref="AI14:AI16"/>
    <mergeCell ref="G15:G16"/>
  </mergeCells>
  <phoneticPr fontId="6"/>
  <printOptions horizontalCentered="1" verticalCentered="1"/>
  <pageMargins left="0.31496062992125984" right="0.31496062992125984" top="0.31496062992125984" bottom="0.31496062992125984" header="0.31496062992125984" footer="0.31496062992125984"/>
  <pageSetup paperSize="9" scale="64" orientation="landscape" horizontalDpi="0" verticalDpi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BB75C-6CB7-BC46-B5A5-C6C6711E5C97}">
  <dimension ref="A1:Y65"/>
  <sheetViews>
    <sheetView topLeftCell="N1" zoomScaleNormal="200" workbookViewId="0">
      <selection activeCell="Y2" sqref="Y2"/>
    </sheetView>
  </sheetViews>
  <sheetFormatPr baseColWidth="10" defaultRowHeight="15"/>
  <cols>
    <col min="1" max="1" width="12" bestFit="1" customWidth="1"/>
    <col min="3" max="3" width="16.1640625" bestFit="1" customWidth="1"/>
    <col min="4" max="4" width="16.33203125" bestFit="1" customWidth="1"/>
    <col min="5" max="6" width="16.1640625" bestFit="1" customWidth="1"/>
    <col min="8" max="8" width="58.83203125" bestFit="1" customWidth="1"/>
    <col min="12" max="12" width="4" bestFit="1" customWidth="1"/>
    <col min="13" max="13" width="45.1640625" bestFit="1" customWidth="1"/>
    <col min="14" max="14" width="45.1640625" customWidth="1"/>
    <col min="15" max="15" width="12" bestFit="1" customWidth="1"/>
    <col min="16" max="16" width="10" bestFit="1" customWidth="1"/>
    <col min="17" max="17" width="4" bestFit="1" customWidth="1"/>
    <col min="19" max="19" width="22.5" bestFit="1" customWidth="1"/>
    <col min="20" max="20" width="22.5" customWidth="1"/>
  </cols>
  <sheetData>
    <row r="1" spans="3:25">
      <c r="C1" t="s">
        <v>143</v>
      </c>
      <c r="D1" t="s">
        <v>141</v>
      </c>
      <c r="E1" t="s">
        <v>162</v>
      </c>
      <c r="F1" t="s">
        <v>165</v>
      </c>
      <c r="G1" t="s">
        <v>166</v>
      </c>
      <c r="H1" t="s">
        <v>139</v>
      </c>
      <c r="I1" t="s">
        <v>186</v>
      </c>
      <c r="M1" t="s">
        <v>138</v>
      </c>
      <c r="R1" t="s">
        <v>251</v>
      </c>
      <c r="S1" t="s">
        <v>248</v>
      </c>
      <c r="T1" t="s">
        <v>274</v>
      </c>
      <c r="U1" t="s">
        <v>250</v>
      </c>
      <c r="V1" t="s">
        <v>275</v>
      </c>
      <c r="W1" t="s">
        <v>276</v>
      </c>
      <c r="Y1" t="s">
        <v>322</v>
      </c>
    </row>
    <row r="2" spans="3:25">
      <c r="C2" t="s">
        <v>150</v>
      </c>
      <c r="D2" t="s">
        <v>150</v>
      </c>
      <c r="E2" t="s">
        <v>150</v>
      </c>
      <c r="F2" t="s">
        <v>150</v>
      </c>
      <c r="G2" t="s">
        <v>150</v>
      </c>
      <c r="H2" t="s">
        <v>150</v>
      </c>
      <c r="I2" t="s">
        <v>150</v>
      </c>
      <c r="M2" t="s">
        <v>140</v>
      </c>
      <c r="N2" t="s">
        <v>140</v>
      </c>
      <c r="P2" t="s">
        <v>137</v>
      </c>
      <c r="S2" t="s">
        <v>249</v>
      </c>
      <c r="U2" t="s">
        <v>269</v>
      </c>
      <c r="Y2" t="s">
        <v>384</v>
      </c>
    </row>
    <row r="3" spans="3:25" ht="15" customHeight="1">
      <c r="C3" t="s">
        <v>245</v>
      </c>
      <c r="D3" t="s">
        <v>148</v>
      </c>
      <c r="E3" t="s">
        <v>163</v>
      </c>
      <c r="F3" t="s">
        <v>163</v>
      </c>
      <c r="G3" t="s">
        <v>167</v>
      </c>
      <c r="H3" t="s">
        <v>191</v>
      </c>
      <c r="I3" t="s">
        <v>194</v>
      </c>
      <c r="L3" t="s">
        <v>128</v>
      </c>
      <c r="M3" t="str">
        <f>L8&amp;"　"&amp;M8</f>
        <v>Ⅰ　 行進曲 「煌めきの朝」</v>
      </c>
      <c r="N3" t="s">
        <v>200</v>
      </c>
      <c r="O3" t="s">
        <v>196</v>
      </c>
      <c r="P3">
        <v>3</v>
      </c>
      <c r="S3" t="s">
        <v>252</v>
      </c>
      <c r="T3" t="s">
        <v>277</v>
      </c>
      <c r="U3" t="s">
        <v>263</v>
      </c>
      <c r="V3">
        <v>3</v>
      </c>
      <c r="W3" t="s">
        <v>289</v>
      </c>
      <c r="Y3" t="s">
        <v>380</v>
      </c>
    </row>
    <row r="4" spans="3:25">
      <c r="C4" t="s">
        <v>151</v>
      </c>
      <c r="D4" t="s">
        <v>149</v>
      </c>
      <c r="E4" t="s">
        <v>164</v>
      </c>
      <c r="F4" t="s">
        <v>164</v>
      </c>
      <c r="G4" t="s">
        <v>168</v>
      </c>
      <c r="H4" t="s">
        <v>303</v>
      </c>
      <c r="I4" t="s">
        <v>195</v>
      </c>
      <c r="L4" t="s">
        <v>130</v>
      </c>
      <c r="M4" t="str">
        <f>L9&amp;"　"&amp;M9</f>
        <v>Ⅱ　 ポロネーズとアリア　～吹奏楽のために～</v>
      </c>
      <c r="N4" t="s">
        <v>201</v>
      </c>
      <c r="O4" t="s">
        <v>197</v>
      </c>
      <c r="P4">
        <v>4</v>
      </c>
      <c r="S4" t="s">
        <v>253</v>
      </c>
      <c r="T4" t="s">
        <v>278</v>
      </c>
      <c r="U4" t="s">
        <v>264</v>
      </c>
      <c r="V4">
        <v>4</v>
      </c>
      <c r="W4" t="s">
        <v>290</v>
      </c>
      <c r="Y4" t="s">
        <v>381</v>
      </c>
    </row>
    <row r="5" spans="3:25">
      <c r="H5" t="s">
        <v>304</v>
      </c>
      <c r="L5" t="s">
        <v>132</v>
      </c>
      <c r="M5" t="str">
        <f>L10&amp;"　"&amp;M10</f>
        <v>Ⅲ　 レトロ</v>
      </c>
      <c r="N5" t="s">
        <v>202</v>
      </c>
      <c r="O5" t="s">
        <v>198</v>
      </c>
      <c r="P5">
        <v>4</v>
      </c>
      <c r="S5" t="s">
        <v>254</v>
      </c>
      <c r="T5" t="s">
        <v>279</v>
      </c>
      <c r="U5" t="s">
        <v>265</v>
      </c>
      <c r="V5">
        <v>5</v>
      </c>
      <c r="W5" t="s">
        <v>291</v>
      </c>
    </row>
    <row r="6" spans="3:25">
      <c r="H6" t="s">
        <v>306</v>
      </c>
      <c r="L6" t="s">
        <v>133</v>
      </c>
      <c r="M6" t="str">
        <f>L11&amp;"　"&amp;M11</f>
        <v>Ⅳ　 マーチ 「ペガサスの夢」</v>
      </c>
      <c r="N6" t="s">
        <v>203</v>
      </c>
      <c r="O6" t="s">
        <v>199</v>
      </c>
      <c r="P6">
        <v>3</v>
      </c>
      <c r="S6" t="s">
        <v>255</v>
      </c>
      <c r="T6" t="s">
        <v>280</v>
      </c>
      <c r="U6" t="s">
        <v>266</v>
      </c>
      <c r="V6">
        <v>6</v>
      </c>
      <c r="W6" t="s">
        <v>292</v>
      </c>
    </row>
    <row r="7" spans="3:25">
      <c r="H7" t="s">
        <v>305</v>
      </c>
      <c r="S7" t="s">
        <v>256</v>
      </c>
      <c r="T7" t="s">
        <v>281</v>
      </c>
      <c r="U7" t="s">
        <v>267</v>
      </c>
      <c r="V7">
        <v>7</v>
      </c>
      <c r="W7" t="s">
        <v>293</v>
      </c>
    </row>
    <row r="8" spans="3:25">
      <c r="L8" t="s">
        <v>128</v>
      </c>
      <c r="M8" t="s">
        <v>129</v>
      </c>
      <c r="S8" t="s">
        <v>257</v>
      </c>
      <c r="T8" t="s">
        <v>282</v>
      </c>
      <c r="U8" t="s">
        <v>268</v>
      </c>
      <c r="V8">
        <v>8</v>
      </c>
      <c r="W8" t="s">
        <v>294</v>
      </c>
    </row>
    <row r="9" spans="3:25">
      <c r="L9" t="s">
        <v>130</v>
      </c>
      <c r="M9" t="s">
        <v>131</v>
      </c>
      <c r="S9" t="s">
        <v>258</v>
      </c>
      <c r="T9" t="s">
        <v>283</v>
      </c>
    </row>
    <row r="10" spans="3:25">
      <c r="L10" t="s">
        <v>132</v>
      </c>
      <c r="M10" t="s">
        <v>135</v>
      </c>
      <c r="S10" t="s">
        <v>259</v>
      </c>
      <c r="T10" t="s">
        <v>284</v>
      </c>
    </row>
    <row r="11" spans="3:25">
      <c r="L11" t="s">
        <v>133</v>
      </c>
      <c r="M11" t="s">
        <v>134</v>
      </c>
      <c r="S11" t="s">
        <v>260</v>
      </c>
      <c r="T11" t="s">
        <v>285</v>
      </c>
    </row>
    <row r="12" spans="3:25">
      <c r="S12" t="s">
        <v>261</v>
      </c>
      <c r="T12" t="s">
        <v>286</v>
      </c>
    </row>
    <row r="13" spans="3:25">
      <c r="H13" s="136" t="s">
        <v>189</v>
      </c>
      <c r="S13" t="s">
        <v>262</v>
      </c>
      <c r="T13" t="s">
        <v>287</v>
      </c>
    </row>
    <row r="14" spans="3:25">
      <c r="H14" s="136" t="s">
        <v>190</v>
      </c>
      <c r="S14" t="s">
        <v>272</v>
      </c>
      <c r="T14" t="s">
        <v>288</v>
      </c>
    </row>
    <row r="15" spans="3:25">
      <c r="H15" s="136" t="s">
        <v>191</v>
      </c>
    </row>
    <row r="16" spans="3:25">
      <c r="H16" s="136" t="s">
        <v>192</v>
      </c>
    </row>
    <row r="17" spans="1:8">
      <c r="H17" s="136" t="s">
        <v>193</v>
      </c>
    </row>
    <row r="19" spans="1:8">
      <c r="A19" t="s">
        <v>104</v>
      </c>
      <c r="C19" s="48">
        <v>45948</v>
      </c>
    </row>
    <row r="20" spans="1:8">
      <c r="A20" t="s">
        <v>100</v>
      </c>
      <c r="B20" t="s">
        <v>344</v>
      </c>
    </row>
    <row r="21" spans="1:8">
      <c r="A21" t="s">
        <v>105</v>
      </c>
      <c r="B21" t="s">
        <v>345</v>
      </c>
    </row>
    <row r="22" spans="1:8">
      <c r="A22" t="s">
        <v>101</v>
      </c>
      <c r="B22" t="s">
        <v>103</v>
      </c>
      <c r="C22" s="48">
        <v>45991</v>
      </c>
    </row>
    <row r="23" spans="1:8">
      <c r="B23" t="s">
        <v>102</v>
      </c>
      <c r="C23" s="48">
        <v>45991</v>
      </c>
      <c r="D23">
        <f>C23-C22+1</f>
        <v>1</v>
      </c>
      <c r="E23" t="s">
        <v>108</v>
      </c>
    </row>
    <row r="24" spans="1:8">
      <c r="A24" t="s">
        <v>248</v>
      </c>
      <c r="B24" t="str">
        <f>演奏情報!E6</f>
        <v>編成を選択してください</v>
      </c>
      <c r="C24" t="str">
        <f>演奏情報!F6</f>
        <v>人数を選択してください</v>
      </c>
    </row>
    <row r="25" spans="1:8">
      <c r="B25" t="str">
        <f>IF(VLOOKUP(B24,$S:$T,2,FALSE)=0,"",VLOOKUP(B24,$S:$T,2,FALSE))</f>
        <v/>
      </c>
      <c r="C25" t="str">
        <f>IF(VLOOKUP(C24,$U:$W,3,FALSE)=0,"",VLOOKUP(C24,$U:$W,3,FALSE))</f>
        <v/>
      </c>
      <c r="D25" s="166" t="str">
        <f>IF(OR(B25="",C25=""),"",B25&amp;" "&amp;C25&amp;"じゅうそう")</f>
        <v/>
      </c>
    </row>
    <row r="26" spans="1:8">
      <c r="B26" t="str">
        <f>IF(B24="編成を選択してください","編成",B24)</f>
        <v>編成</v>
      </c>
      <c r="C26" t="str">
        <f>IF(C24="人数を選択してください","人数",C24)</f>
        <v>人数</v>
      </c>
      <c r="D26" s="166" t="str">
        <f>IF(D25="","",B26&amp;" "&amp;C26&amp;"重奏")</f>
        <v/>
      </c>
    </row>
    <row r="27" spans="1:8">
      <c r="C27">
        <f>IF(C26="人数",0,VLOOKUP(C26,$U$3:$V$8,2,FALSE))</f>
        <v>0</v>
      </c>
      <c r="D27" t="s">
        <v>325</v>
      </c>
    </row>
    <row r="28" spans="1:8">
      <c r="C28">
        <f>入場券情報!H9</f>
        <v>0</v>
      </c>
      <c r="D28" t="s">
        <v>342</v>
      </c>
    </row>
    <row r="29" spans="1:8">
      <c r="C29">
        <f>IF(C27&lt;C28,1,0)</f>
        <v>0</v>
      </c>
      <c r="D29" t="s">
        <v>343</v>
      </c>
    </row>
    <row r="32" spans="1:8" s="136" customFormat="1">
      <c r="A32" s="136" t="s">
        <v>246</v>
      </c>
    </row>
    <row r="35" spans="1:10">
      <c r="A35" s="48">
        <f>J35</f>
        <v>43421</v>
      </c>
      <c r="B35" t="str">
        <f>RIGHT(YEAR(A35),2)</f>
        <v>18</v>
      </c>
      <c r="C35">
        <f>MONTH(A35)</f>
        <v>11</v>
      </c>
      <c r="D35">
        <f>DAY(A35)</f>
        <v>17</v>
      </c>
      <c r="H35" t="s">
        <v>62</v>
      </c>
      <c r="J35">
        <v>43421</v>
      </c>
    </row>
    <row r="37" spans="1:10">
      <c r="G37" t="s">
        <v>63</v>
      </c>
      <c r="H37" t="s">
        <v>44</v>
      </c>
      <c r="J37" t="s">
        <v>45</v>
      </c>
    </row>
    <row r="38" spans="1:10">
      <c r="H38" t="s">
        <v>64</v>
      </c>
      <c r="J38" t="s">
        <v>65</v>
      </c>
    </row>
    <row r="39" spans="1:10">
      <c r="H39" t="s">
        <v>44</v>
      </c>
      <c r="J39" t="s">
        <v>46</v>
      </c>
    </row>
    <row r="40" spans="1:10">
      <c r="H40" t="s">
        <v>66</v>
      </c>
      <c r="J40" t="s">
        <v>67</v>
      </c>
    </row>
    <row r="41" spans="1:10">
      <c r="A41" t="str">
        <f>IF(J41="","x",ASC(J41))</f>
        <v>800-0063</v>
      </c>
      <c r="H41" t="s">
        <v>48</v>
      </c>
      <c r="J41" t="s">
        <v>47</v>
      </c>
    </row>
    <row r="42" spans="1:10">
      <c r="H42" t="s">
        <v>44</v>
      </c>
      <c r="J42" t="s">
        <v>49</v>
      </c>
    </row>
    <row r="43" spans="1:10">
      <c r="H43" t="s">
        <v>68</v>
      </c>
      <c r="J43" t="s">
        <v>69</v>
      </c>
    </row>
    <row r="44" spans="1:10">
      <c r="A44" t="str">
        <f>IF(J44="","x",ASC(J44))</f>
        <v>093-381-4838</v>
      </c>
      <c r="B44">
        <f>IF(A44="x","",SEARCHB("-",A44))</f>
        <v>4</v>
      </c>
      <c r="C44" t="str">
        <f>IF(A44="x","",LEFT(A44,B44-1))</f>
        <v>093</v>
      </c>
      <c r="D44">
        <f>IF(A44="x","",SEARCHB("-",A44,B44+1))</f>
        <v>8</v>
      </c>
      <c r="E44" t="str">
        <f>IF(A44="x","",MID(A44,B44+1,D44-B44-1))</f>
        <v>381</v>
      </c>
      <c r="F44" t="str">
        <f>IF(A44="x","",RIGHT(A44,LEN(A44)-D44))</f>
        <v>4838</v>
      </c>
      <c r="H44" t="s">
        <v>51</v>
      </c>
      <c r="J44" t="s">
        <v>50</v>
      </c>
    </row>
    <row r="45" spans="1:10">
      <c r="A45" t="str">
        <f>IF(J45="","x",ASC(J45))</f>
        <v>x</v>
      </c>
      <c r="B45" t="str">
        <f>IF(A45="x","",SEARCHB("-",A45))</f>
        <v/>
      </c>
      <c r="C45" t="str">
        <f>IF(A45="x","",LEFT(A45,B45-1))</f>
        <v/>
      </c>
      <c r="D45" t="str">
        <f>IF(A45="x","",SEARCHB("-",A45,B45+1))</f>
        <v/>
      </c>
      <c r="E45" t="str">
        <f>IF(A45="x","",MID(A45,B45+1,D45-B45-1))</f>
        <v/>
      </c>
      <c r="F45" t="str">
        <f>IF(A45="x","",RIGHT(A45,LEN(A45)-D45))</f>
        <v/>
      </c>
      <c r="H45" t="s">
        <v>52</v>
      </c>
    </row>
    <row r="46" spans="1:10">
      <c r="A46" t="str">
        <f>ASC(J46)</f>
        <v>tsuchi4n@kita9-ba.jp</v>
      </c>
      <c r="H46" t="s">
        <v>54</v>
      </c>
      <c r="J46" t="s">
        <v>53</v>
      </c>
    </row>
    <row r="47" spans="1:10">
      <c r="H47" t="s">
        <v>70</v>
      </c>
      <c r="J47" t="s">
        <v>71</v>
      </c>
    </row>
    <row r="48" spans="1:10">
      <c r="H48" t="s">
        <v>72</v>
      </c>
      <c r="J48" t="s">
        <v>73</v>
      </c>
    </row>
    <row r="49" spans="1:17">
      <c r="A49" t="str">
        <f>IF(J49="","x",ASC(J49))</f>
        <v>x</v>
      </c>
      <c r="B49" t="str">
        <f>IF(A49="x","",SEARCHB("-",A49))</f>
        <v/>
      </c>
      <c r="C49" t="str">
        <f>IF(A49="x","",LEFT(A49,B49-1))</f>
        <v/>
      </c>
      <c r="D49" t="str">
        <f>IF(A49="x","",SEARCHB("-",A49,B49+1))</f>
        <v/>
      </c>
      <c r="E49" t="str">
        <f>IF(A49="x","",MID(A49,B49+1,D49-B49-1))</f>
        <v/>
      </c>
      <c r="F49" t="str">
        <f>IF(A49="x","",RIGHT(A49,LEN(A49)-D49))</f>
        <v/>
      </c>
      <c r="H49" t="s">
        <v>74</v>
      </c>
    </row>
    <row r="50" spans="1:17">
      <c r="A50" t="str">
        <f>IF(J50="","x",ASC(J50))</f>
        <v>090-1340-5364</v>
      </c>
      <c r="B50">
        <f>IF(A50="x","",SEARCHB("-",A50))</f>
        <v>4</v>
      </c>
      <c r="C50" t="str">
        <f>IF(A50="x","",LEFT(A50,B50-1))</f>
        <v>090</v>
      </c>
      <c r="D50">
        <f>IF(A50="x","",SEARCHB("-",A50,B50+1))</f>
        <v>9</v>
      </c>
      <c r="E50" t="str">
        <f>IF(A50="x","",MID(A50,B50+1,D50-B50-1))</f>
        <v>1340</v>
      </c>
      <c r="F50" t="str">
        <f>IF(A50="x","",RIGHT(A50,LEN(A50)-D50))</f>
        <v>5364</v>
      </c>
      <c r="H50" t="s">
        <v>75</v>
      </c>
      <c r="J50" t="s">
        <v>55</v>
      </c>
    </row>
    <row r="52" spans="1:17">
      <c r="G52" t="s">
        <v>76</v>
      </c>
      <c r="H52" t="s">
        <v>77</v>
      </c>
      <c r="J52" t="s">
        <v>78</v>
      </c>
    </row>
    <row r="53" spans="1:17">
      <c r="A53">
        <f>J53</f>
        <v>43458</v>
      </c>
      <c r="B53" t="str">
        <f>RIGHT(YEAR(A53),2)</f>
        <v>18</v>
      </c>
      <c r="C53">
        <f>MONTH(A53)</f>
        <v>12</v>
      </c>
      <c r="D53">
        <f>DAY(A53)</f>
        <v>24</v>
      </c>
      <c r="H53" t="s">
        <v>79</v>
      </c>
      <c r="I53" t="s">
        <v>80</v>
      </c>
      <c r="J53">
        <v>43458</v>
      </c>
    </row>
    <row r="54" spans="1:17">
      <c r="A54">
        <f>J54</f>
        <v>43458</v>
      </c>
      <c r="B54" t="str">
        <f>RIGHT(YEAR(A54),2)</f>
        <v>18</v>
      </c>
      <c r="C54">
        <f>MONTH(A54)</f>
        <v>12</v>
      </c>
      <c r="D54">
        <f>DAY(A54)</f>
        <v>24</v>
      </c>
      <c r="I54" t="s">
        <v>81</v>
      </c>
      <c r="J54">
        <v>43458</v>
      </c>
    </row>
    <row r="55" spans="1:17">
      <c r="A55">
        <f>A54-A53+1</f>
        <v>1</v>
      </c>
      <c r="B55" t="s">
        <v>82</v>
      </c>
      <c r="H55" t="s">
        <v>83</v>
      </c>
      <c r="I55" t="s">
        <v>84</v>
      </c>
      <c r="J55">
        <v>1</v>
      </c>
    </row>
    <row r="56" spans="1:17">
      <c r="B56">
        <f>HOUR(J56)</f>
        <v>9</v>
      </c>
      <c r="C56" t="str">
        <f>RIGHT("00"&amp;MINUTE(J56),2)</f>
        <v>00</v>
      </c>
      <c r="I56" t="s">
        <v>85</v>
      </c>
      <c r="J56">
        <v>0.375</v>
      </c>
    </row>
    <row r="57" spans="1:17">
      <c r="H57" t="s">
        <v>86</v>
      </c>
      <c r="J57" t="s">
        <v>87</v>
      </c>
    </row>
    <row r="58" spans="1:17">
      <c r="H58" t="s">
        <v>88</v>
      </c>
      <c r="I58" t="s">
        <v>89</v>
      </c>
      <c r="J58">
        <v>1</v>
      </c>
    </row>
    <row r="59" spans="1:17">
      <c r="A59" t="str">
        <f>IF(K59=0,"",J59&amp;" "&amp;C59)</f>
        <v>前売・学生 600</v>
      </c>
      <c r="C59" t="str">
        <f>FIXED(K59,0,0)</f>
        <v>600</v>
      </c>
      <c r="D59" t="str">
        <f>IF(P59=0,"",O59&amp;" "&amp;F59)</f>
        <v>当日・学生 800</v>
      </c>
      <c r="F59" t="str">
        <f>FIXED(P59,0,0)</f>
        <v>800</v>
      </c>
      <c r="I59" t="s">
        <v>56</v>
      </c>
      <c r="J59" t="s">
        <v>90</v>
      </c>
      <c r="K59">
        <v>600</v>
      </c>
      <c r="L59" t="s">
        <v>91</v>
      </c>
      <c r="M59" t="s">
        <v>57</v>
      </c>
      <c r="O59" t="s">
        <v>92</v>
      </c>
      <c r="P59">
        <v>800</v>
      </c>
      <c r="Q59" t="s">
        <v>91</v>
      </c>
    </row>
    <row r="60" spans="1:17">
      <c r="A60" t="str">
        <f>IF(K60=0,"",J60&amp;" "&amp;C60)</f>
        <v>前売・一般 800</v>
      </c>
      <c r="C60" t="str">
        <f>FIXED(K60,0,0)</f>
        <v>800</v>
      </c>
      <c r="D60" t="str">
        <f>IF(P60=0,"",O60&amp;" "&amp;F60)</f>
        <v>当日・一般 1,000</v>
      </c>
      <c r="F60" t="str">
        <f>FIXED(P60,0,0)</f>
        <v>1,000</v>
      </c>
      <c r="I60" t="s">
        <v>58</v>
      </c>
      <c r="J60" t="s">
        <v>93</v>
      </c>
      <c r="K60">
        <v>800</v>
      </c>
      <c r="L60" t="s">
        <v>91</v>
      </c>
      <c r="M60" t="s">
        <v>59</v>
      </c>
      <c r="O60" t="s">
        <v>94</v>
      </c>
      <c r="P60">
        <v>1000</v>
      </c>
      <c r="Q60" t="s">
        <v>91</v>
      </c>
    </row>
    <row r="61" spans="1:17">
      <c r="A61" t="str">
        <f>IF(K61=0,"",J61&amp;" "&amp;C61)</f>
        <v/>
      </c>
      <c r="C61" t="str">
        <f>FIXED(K61,0,0)</f>
        <v>0</v>
      </c>
      <c r="D61" t="str">
        <f>IF(P61=0,"",O61&amp;" "&amp;F61)</f>
        <v/>
      </c>
      <c r="F61" t="str">
        <f>FIXED(P61,0,0)</f>
        <v>0</v>
      </c>
      <c r="I61" t="s">
        <v>60</v>
      </c>
      <c r="L61" t="s">
        <v>91</v>
      </c>
      <c r="M61" t="s">
        <v>61</v>
      </c>
      <c r="Q61" t="s">
        <v>91</v>
      </c>
    </row>
    <row r="62" spans="1:17">
      <c r="H62" t="s">
        <v>95</v>
      </c>
      <c r="I62" t="s">
        <v>89</v>
      </c>
      <c r="J62">
        <v>2</v>
      </c>
    </row>
    <row r="63" spans="1:17">
      <c r="H63" t="s">
        <v>96</v>
      </c>
      <c r="I63" t="s">
        <v>97</v>
      </c>
      <c r="J63">
        <v>1</v>
      </c>
    </row>
    <row r="64" spans="1:17">
      <c r="A64">
        <f>J64</f>
        <v>43421</v>
      </c>
      <c r="B64" t="str">
        <f>RIGHT(YEAR(A64),2)</f>
        <v>18</v>
      </c>
      <c r="C64">
        <f>MONTH(A64)</f>
        <v>11</v>
      </c>
      <c r="D64">
        <f>DAY(A64)</f>
        <v>17</v>
      </c>
      <c r="H64" t="s">
        <v>98</v>
      </c>
      <c r="J64">
        <v>43421</v>
      </c>
    </row>
    <row r="65" spans="8:8">
      <c r="H65" t="s">
        <v>99</v>
      </c>
    </row>
  </sheetData>
  <phoneticPr fontId="6"/>
  <pageMargins left="0.7" right="0.7" top="0.75" bottom="0.75" header="0.3" footer="0.3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E33E8-2EBC-1F47-9D62-C2351F99554E}">
  <dimension ref="A1:M2"/>
  <sheetViews>
    <sheetView workbookViewId="0">
      <selection activeCell="Y2" sqref="Y2"/>
    </sheetView>
  </sheetViews>
  <sheetFormatPr baseColWidth="10" defaultRowHeight="15"/>
  <cols>
    <col min="2" max="2" width="14.1640625" bestFit="1" customWidth="1"/>
    <col min="3" max="3" width="8" bestFit="1" customWidth="1"/>
    <col min="4" max="4" width="6" bestFit="1" customWidth="1"/>
    <col min="5" max="5" width="43.33203125" bestFit="1" customWidth="1"/>
    <col min="6" max="7" width="11.33203125" bestFit="1" customWidth="1"/>
  </cols>
  <sheetData>
    <row r="1" spans="1:13">
      <c r="A1" t="s">
        <v>211</v>
      </c>
      <c r="B1" t="s">
        <v>208</v>
      </c>
      <c r="C1" t="s">
        <v>248</v>
      </c>
      <c r="D1" t="s">
        <v>250</v>
      </c>
      <c r="E1" t="s">
        <v>139</v>
      </c>
      <c r="F1" t="s">
        <v>372</v>
      </c>
      <c r="G1" t="s">
        <v>373</v>
      </c>
      <c r="H1" t="s">
        <v>374</v>
      </c>
      <c r="I1" t="s">
        <v>375</v>
      </c>
      <c r="J1" t="s">
        <v>376</v>
      </c>
      <c r="K1" t="s">
        <v>377</v>
      </c>
      <c r="L1" t="s">
        <v>378</v>
      </c>
      <c r="M1" t="s">
        <v>379</v>
      </c>
    </row>
    <row r="2" spans="1:13">
      <c r="B2">
        <f>団体情報!D9</f>
        <v>0</v>
      </c>
      <c r="C2" t="str">
        <f>基本情報!B24</f>
        <v>編成を選択してください</v>
      </c>
      <c r="D2" t="str">
        <f>基本情報!C24</f>
        <v>人数を選択してください</v>
      </c>
      <c r="E2">
        <f>演奏情報!E8</f>
        <v>0</v>
      </c>
      <c r="F2">
        <f>演奏情報!E18</f>
        <v>0</v>
      </c>
      <c r="G2">
        <f>演奏情報!E21</f>
        <v>0</v>
      </c>
      <c r="H2">
        <f>演奏情報!E10</f>
        <v>0</v>
      </c>
      <c r="I2">
        <f>演奏情報!E11</f>
        <v>0</v>
      </c>
      <c r="J2">
        <f>演奏情報!E12</f>
        <v>0</v>
      </c>
      <c r="K2">
        <f>演奏情報!E13</f>
        <v>0</v>
      </c>
      <c r="L2">
        <f>演奏情報!E14</f>
        <v>0</v>
      </c>
      <c r="M2">
        <f>演奏情報!E15</f>
        <v>0</v>
      </c>
    </row>
  </sheetData>
  <phoneticPr fontId="6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1BA6E-496C-1F4E-9021-1E63FBF0520C}">
  <sheetPr>
    <tabColor rgb="FFFFFF00"/>
  </sheetPr>
  <dimension ref="B1:M19"/>
  <sheetViews>
    <sheetView showGridLines="0" showRowColHeaders="0" zoomScale="110" zoomScaleNormal="110" workbookViewId="0">
      <pane ySplit="4" topLeftCell="A5" activePane="bottomLeft" state="frozen"/>
      <selection pane="bottomLeft" activeCell="D6" sqref="D6:F6"/>
    </sheetView>
  </sheetViews>
  <sheetFormatPr baseColWidth="10" defaultRowHeight="15"/>
  <cols>
    <col min="1" max="1" width="2.33203125" customWidth="1"/>
    <col min="2" max="2" width="9.33203125" customWidth="1"/>
    <col min="3" max="3" width="12.6640625" customWidth="1"/>
    <col min="4" max="4" width="7.33203125" customWidth="1"/>
    <col min="5" max="5" width="4" bestFit="1" customWidth="1"/>
    <col min="6" max="6" width="8.6640625" customWidth="1"/>
    <col min="7" max="7" width="4" customWidth="1"/>
    <col min="8" max="8" width="8.6640625" customWidth="1"/>
    <col min="9" max="10" width="12.83203125" customWidth="1"/>
    <col min="11" max="11" width="18.6640625" customWidth="1"/>
    <col min="13" max="13" width="16.1640625" bestFit="1" customWidth="1"/>
  </cols>
  <sheetData>
    <row r="1" spans="2:13" s="51" customFormat="1" ht="24" customHeight="1">
      <c r="B1" s="54" t="s">
        <v>127</v>
      </c>
    </row>
    <row r="2" spans="2:13" s="1" customFormat="1" ht="22">
      <c r="B2" s="2" t="str">
        <f>基本情報!B20</f>
        <v>第58回 北九州アンサンブルコンテスト</v>
      </c>
    </row>
    <row r="3" spans="2:13" s="49" customFormat="1" ht="3" customHeight="1"/>
    <row r="4" spans="2:13" s="1" customFormat="1" ht="24">
      <c r="B4" s="52" t="s">
        <v>172</v>
      </c>
      <c r="M4" s="83" t="s">
        <v>174</v>
      </c>
    </row>
    <row r="5" spans="2:13" ht="16" thickBot="1"/>
    <row r="6" spans="2:13" ht="24" customHeight="1" thickBot="1">
      <c r="B6" s="60" t="s">
        <v>156</v>
      </c>
      <c r="C6" s="61"/>
      <c r="D6" s="196" t="s">
        <v>150</v>
      </c>
      <c r="E6" s="196"/>
      <c r="F6" s="197"/>
      <c r="M6" t="s">
        <v>171</v>
      </c>
    </row>
    <row r="7" spans="2:13" ht="24" hidden="1" customHeight="1" thickBot="1">
      <c r="B7" s="65" t="s">
        <v>141</v>
      </c>
      <c r="C7" s="66"/>
      <c r="D7" s="198" t="s">
        <v>150</v>
      </c>
      <c r="E7" s="198"/>
      <c r="F7" s="199"/>
      <c r="M7" s="80" t="s">
        <v>150</v>
      </c>
    </row>
    <row r="8" spans="2:13" ht="24" customHeight="1" thickBot="1">
      <c r="B8" s="193" t="s">
        <v>157</v>
      </c>
      <c r="C8" s="58" t="s">
        <v>144</v>
      </c>
      <c r="D8" s="202"/>
      <c r="E8" s="203"/>
      <c r="F8" s="203"/>
      <c r="G8" s="203"/>
      <c r="H8" s="203"/>
      <c r="I8" s="203"/>
      <c r="J8" s="203"/>
      <c r="K8" s="204"/>
      <c r="M8" s="80" t="s">
        <v>150</v>
      </c>
    </row>
    <row r="9" spans="2:13" ht="24" customHeight="1" thickBot="1">
      <c r="B9" s="194"/>
      <c r="C9" s="177" t="s">
        <v>159</v>
      </c>
      <c r="D9" s="205"/>
      <c r="E9" s="205"/>
      <c r="F9" s="205"/>
      <c r="G9" s="205"/>
      <c r="H9" s="205"/>
      <c r="I9" s="206"/>
      <c r="J9" s="206"/>
      <c r="K9" s="207"/>
      <c r="M9" s="81" t="s">
        <v>170</v>
      </c>
    </row>
    <row r="10" spans="2:13" ht="24" customHeight="1" thickBot="1">
      <c r="B10" s="195"/>
      <c r="C10" s="69" t="s">
        <v>158</v>
      </c>
      <c r="D10" s="206"/>
      <c r="E10" s="206"/>
      <c r="F10" s="206"/>
      <c r="G10" s="206"/>
      <c r="H10" s="207"/>
      <c r="I10" s="72" t="s">
        <v>161</v>
      </c>
    </row>
    <row r="11" spans="2:13" ht="24" customHeight="1" thickBot="1">
      <c r="B11" s="200" t="s">
        <v>155</v>
      </c>
      <c r="C11" s="67" t="s">
        <v>145</v>
      </c>
      <c r="D11" s="68"/>
      <c r="E11" s="55" t="s">
        <v>154</v>
      </c>
      <c r="F11" s="73"/>
      <c r="G11" s="75"/>
      <c r="H11" s="70"/>
      <c r="I11" s="70"/>
      <c r="J11" s="70"/>
      <c r="K11" s="70"/>
    </row>
    <row r="12" spans="2:13" ht="24" customHeight="1" thickBot="1">
      <c r="B12" s="201"/>
      <c r="C12" s="53" t="s">
        <v>146</v>
      </c>
      <c r="D12" s="214"/>
      <c r="E12" s="214"/>
      <c r="F12" s="214"/>
      <c r="G12" s="215"/>
      <c r="H12" s="215"/>
      <c r="I12" s="216"/>
      <c r="J12" s="216"/>
      <c r="K12" s="217"/>
    </row>
    <row r="13" spans="2:13" ht="24" customHeight="1" thickBot="1">
      <c r="B13" s="201"/>
      <c r="C13" s="53" t="s">
        <v>147</v>
      </c>
      <c r="D13" s="56"/>
      <c r="E13" s="77" t="s">
        <v>154</v>
      </c>
      <c r="F13" s="56"/>
      <c r="G13" s="77" t="s">
        <v>154</v>
      </c>
      <c r="H13" s="74"/>
      <c r="I13" s="76"/>
      <c r="J13" s="71"/>
      <c r="K13" s="71"/>
    </row>
    <row r="14" spans="2:13" ht="24" customHeight="1">
      <c r="B14" s="193" t="s">
        <v>152</v>
      </c>
      <c r="C14" s="58" t="s">
        <v>160</v>
      </c>
      <c r="D14" s="218"/>
      <c r="E14" s="218"/>
      <c r="F14" s="218"/>
      <c r="G14" s="218"/>
      <c r="H14" s="219"/>
    </row>
    <row r="15" spans="2:13" ht="24" customHeight="1" thickBot="1">
      <c r="B15" s="195"/>
      <c r="C15" s="59" t="s">
        <v>153</v>
      </c>
      <c r="D15" s="62"/>
      <c r="E15" s="63" t="s">
        <v>154</v>
      </c>
      <c r="F15" s="62"/>
      <c r="G15" s="63" t="s">
        <v>154</v>
      </c>
      <c r="H15" s="64"/>
      <c r="I15" s="82" t="s">
        <v>173</v>
      </c>
      <c r="L15" s="178" t="s">
        <v>346</v>
      </c>
      <c r="M15" s="179" t="s">
        <v>352</v>
      </c>
    </row>
    <row r="16" spans="2:13" ht="24" customHeight="1" thickBot="1">
      <c r="B16" s="208" t="s">
        <v>169</v>
      </c>
      <c r="C16" s="209"/>
      <c r="D16" s="196" t="s">
        <v>150</v>
      </c>
      <c r="E16" s="196"/>
      <c r="F16" s="197"/>
      <c r="M16" s="179" t="s">
        <v>350</v>
      </c>
    </row>
    <row r="17" spans="2:13" ht="20" thickBot="1">
      <c r="M17" s="179" t="s">
        <v>351</v>
      </c>
    </row>
    <row r="18" spans="2:13" ht="34" customHeight="1">
      <c r="B18" s="212" t="s">
        <v>247</v>
      </c>
      <c r="C18" s="213"/>
      <c r="D18" s="213"/>
      <c r="E18" s="213"/>
      <c r="F18" s="213"/>
      <c r="G18" s="213"/>
      <c r="H18" s="213"/>
      <c r="I18" s="213"/>
      <c r="J18" s="213"/>
      <c r="K18" s="78" t="s">
        <v>150</v>
      </c>
    </row>
    <row r="19" spans="2:13" ht="34" customHeight="1" thickBot="1">
      <c r="B19" s="210" t="s">
        <v>336</v>
      </c>
      <c r="C19" s="211"/>
      <c r="D19" s="211"/>
      <c r="E19" s="211"/>
      <c r="F19" s="211"/>
      <c r="G19" s="211"/>
      <c r="H19" s="211"/>
      <c r="I19" s="211"/>
      <c r="J19" s="211"/>
      <c r="K19" s="79" t="s">
        <v>150</v>
      </c>
    </row>
  </sheetData>
  <sheetProtection algorithmName="SHA-512" hashValue="vn5y6wyn0qZjKmPo6Rzs9LSizKULEkbI2KbJogDt2fr23nrIsqXO+ziK0d7TcVAMEb8OoS4qwNcIszUqeM7vPg==" saltValue="2W39IpRmM8KF70Iya16RDA==" spinCount="100000" sheet="1" objects="1" scenarios="1" selectLockedCells="1"/>
  <mergeCells count="14">
    <mergeCell ref="D16:F16"/>
    <mergeCell ref="B16:C16"/>
    <mergeCell ref="B19:J19"/>
    <mergeCell ref="B18:J18"/>
    <mergeCell ref="D12:K12"/>
    <mergeCell ref="D14:H14"/>
    <mergeCell ref="B8:B10"/>
    <mergeCell ref="B14:B15"/>
    <mergeCell ref="D6:F6"/>
    <mergeCell ref="D7:F7"/>
    <mergeCell ref="B11:B13"/>
    <mergeCell ref="D8:K8"/>
    <mergeCell ref="D9:K9"/>
    <mergeCell ref="D10:H10"/>
  </mergeCells>
  <phoneticPr fontId="6"/>
  <dataValidations count="2">
    <dataValidation imeMode="off" allowBlank="1" showInputMessage="1" showErrorMessage="1" sqref="H15 F11 D13 F13 H13 D15 F15 D11" xr:uid="{F58DA916-5B58-9F42-80C5-6CE84C8FE4DD}"/>
    <dataValidation imeMode="on" allowBlank="1" showInputMessage="1" showErrorMessage="1" sqref="D14:H14 D9:K9 D10:H10 D12:K12 D8" xr:uid="{1F7C338F-1DF8-3C4F-9866-ABAE3B127662}"/>
  </dataValidations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xr:uid="{160F755D-29B0-6943-9FF3-C4BBE73DA6F6}">
          <x14:formula1>
            <xm:f>基本情報!$C$2:$C$4</xm:f>
          </x14:formula1>
          <xm:sqref>D6</xm:sqref>
        </x14:dataValidation>
        <x14:dataValidation type="list" errorStyle="warning" allowBlank="1" showInputMessage="1" showErrorMessage="1" xr:uid="{D18E95A6-EFCD-6B40-84FE-299C53CF1BCE}">
          <x14:formula1>
            <xm:f>基本情報!$D$2:$D$4</xm:f>
          </x14:formula1>
          <xm:sqref>D7</xm:sqref>
        </x14:dataValidation>
        <x14:dataValidation type="list" showInputMessage="1" showErrorMessage="1" xr:uid="{9E714431-AE5A-6B4E-BE2D-77FD4C85F78A}">
          <x14:formula1>
            <xm:f>基本情報!$G$2:$G$4</xm:f>
          </x14:formula1>
          <xm:sqref>D16:F16</xm:sqref>
        </x14:dataValidation>
        <x14:dataValidation type="list" showInputMessage="1" showErrorMessage="1" xr:uid="{15013D10-C27F-4A4D-8E23-90F6E72D7B81}">
          <x14:formula1>
            <xm:f>基本情報!$E$2:$E$4</xm:f>
          </x14:formula1>
          <xm:sqref>K18</xm:sqref>
        </x14:dataValidation>
        <x14:dataValidation type="list" showInputMessage="1" showErrorMessage="1" xr:uid="{36600947-FF04-954A-B3FF-01CDE043B44A}">
          <x14:formula1>
            <xm:f>基本情報!$F$2:$F$4</xm:f>
          </x14:formula1>
          <xm:sqref>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D3C5C-011D-094F-8D81-A5210FE7E8A2}">
  <sheetPr>
    <tabColor rgb="FFFFFF00"/>
  </sheetPr>
  <dimension ref="B1:U39"/>
  <sheetViews>
    <sheetView showGridLines="0" showRowColHeaders="0" zoomScale="110" zoomScaleNormal="110" workbookViewId="0">
      <pane ySplit="4" topLeftCell="A5" activePane="bottomLeft" state="frozen"/>
      <selection pane="bottomLeft" activeCell="E6" sqref="E6"/>
    </sheetView>
  </sheetViews>
  <sheetFormatPr baseColWidth="10" defaultRowHeight="15"/>
  <cols>
    <col min="1" max="1" width="2.33203125" style="3" customWidth="1"/>
    <col min="2" max="2" width="6.6640625" style="3" customWidth="1"/>
    <col min="3" max="3" width="11.6640625" style="3" customWidth="1"/>
    <col min="4" max="4" width="10.33203125" style="3" customWidth="1"/>
    <col min="5" max="6" width="21.6640625" style="3" customWidth="1"/>
    <col min="7" max="7" width="25" style="3" customWidth="1"/>
    <col min="8" max="8" width="10.83203125" style="3"/>
    <col min="9" max="9" width="4" style="3" customWidth="1"/>
    <col min="10" max="12" width="4" style="3" bestFit="1" customWidth="1"/>
    <col min="13" max="13" width="5.33203125" style="3" customWidth="1"/>
    <col min="14" max="15" width="15.83203125" style="3" customWidth="1"/>
    <col min="16" max="16" width="46.6640625" style="3" customWidth="1"/>
    <col min="17" max="16384" width="10.83203125" style="3"/>
  </cols>
  <sheetData>
    <row r="1" spans="2:21" s="51" customFormat="1" ht="24" customHeight="1">
      <c r="B1" s="54" t="s">
        <v>127</v>
      </c>
    </row>
    <row r="2" spans="2:21" s="1" customFormat="1" ht="22">
      <c r="B2" s="2" t="str">
        <f>基本情報!B20</f>
        <v>第58回 北九州アンサンブルコンテスト</v>
      </c>
    </row>
    <row r="3" spans="2:21" s="49" customFormat="1" ht="3" customHeight="1"/>
    <row r="4" spans="2:21" s="1" customFormat="1" ht="24">
      <c r="B4" s="52" t="s">
        <v>175</v>
      </c>
      <c r="O4" s="83" t="s">
        <v>326</v>
      </c>
    </row>
    <row r="5" spans="2:21" ht="16" thickBot="1"/>
    <row r="6" spans="2:21" ht="24" customHeight="1" thickBot="1">
      <c r="B6" s="227" t="s">
        <v>271</v>
      </c>
      <c r="C6" s="228"/>
      <c r="D6" s="229"/>
      <c r="E6" s="138" t="s">
        <v>249</v>
      </c>
      <c r="F6" s="137" t="s">
        <v>269</v>
      </c>
      <c r="G6" s="135" t="s">
        <v>270</v>
      </c>
      <c r="N6" t="s">
        <v>171</v>
      </c>
    </row>
    <row r="7" spans="2:21" ht="24" customHeight="1" thickBot="1">
      <c r="B7" s="193" t="s">
        <v>138</v>
      </c>
      <c r="C7" s="236" t="s">
        <v>144</v>
      </c>
      <c r="D7" s="237"/>
      <c r="E7" s="246"/>
      <c r="F7" s="246"/>
      <c r="G7" s="246"/>
      <c r="H7" s="91"/>
      <c r="I7" s="92"/>
      <c r="J7" s="92"/>
      <c r="K7" s="92"/>
      <c r="L7" s="93"/>
      <c r="N7" s="80" t="s">
        <v>150</v>
      </c>
    </row>
    <row r="8" spans="2:21" ht="24" customHeight="1" thickBot="1">
      <c r="B8" s="194"/>
      <c r="C8" s="238" t="s">
        <v>176</v>
      </c>
      <c r="D8" s="239"/>
      <c r="E8" s="233"/>
      <c r="F8" s="233"/>
      <c r="G8" s="233"/>
      <c r="H8" s="86" t="s">
        <v>116</v>
      </c>
      <c r="I8" s="57"/>
      <c r="J8" s="84" t="s">
        <v>187</v>
      </c>
      <c r="K8" s="57"/>
      <c r="L8" s="94" t="s">
        <v>188</v>
      </c>
      <c r="N8" s="81" t="s">
        <v>170</v>
      </c>
    </row>
    <row r="9" spans="2:21" ht="24" customHeight="1">
      <c r="B9" s="194"/>
      <c r="C9" s="240" t="s">
        <v>177</v>
      </c>
      <c r="D9" s="241"/>
      <c r="E9" s="233"/>
      <c r="F9" s="233"/>
      <c r="G9" s="233"/>
      <c r="H9" s="87"/>
      <c r="I9" s="85"/>
      <c r="J9" s="85"/>
      <c r="K9" s="85"/>
      <c r="L9" s="95"/>
    </row>
    <row r="10" spans="2:21" ht="24" customHeight="1">
      <c r="B10" s="194"/>
      <c r="C10" s="230" t="s">
        <v>179</v>
      </c>
      <c r="D10" s="189" t="s">
        <v>110</v>
      </c>
      <c r="E10" s="233"/>
      <c r="F10" s="233"/>
      <c r="G10" s="233"/>
      <c r="H10" s="46" t="s">
        <v>116</v>
      </c>
      <c r="I10" s="57"/>
      <c r="J10" s="46" t="s">
        <v>187</v>
      </c>
      <c r="K10" s="57"/>
      <c r="L10" s="96" t="s">
        <v>188</v>
      </c>
    </row>
    <row r="11" spans="2:21" ht="24" customHeight="1">
      <c r="B11" s="194"/>
      <c r="C11" s="231"/>
      <c r="D11" s="189" t="s">
        <v>178</v>
      </c>
      <c r="E11" s="233"/>
      <c r="F11" s="233"/>
      <c r="G11" s="233"/>
      <c r="H11" s="46" t="s">
        <v>116</v>
      </c>
      <c r="I11" s="57"/>
      <c r="J11" s="46" t="s">
        <v>187</v>
      </c>
      <c r="K11" s="57"/>
      <c r="L11" s="96" t="s">
        <v>188</v>
      </c>
      <c r="N11" s="220" t="s">
        <v>323</v>
      </c>
      <c r="O11" s="220"/>
      <c r="P11" s="220"/>
    </row>
    <row r="12" spans="2:21" ht="24" customHeight="1">
      <c r="B12" s="194"/>
      <c r="C12" s="231"/>
      <c r="D12" s="189" t="s">
        <v>112</v>
      </c>
      <c r="E12" s="233"/>
      <c r="F12" s="233"/>
      <c r="G12" s="233"/>
      <c r="H12" s="46" t="s">
        <v>116</v>
      </c>
      <c r="I12" s="57"/>
      <c r="J12" s="46" t="s">
        <v>187</v>
      </c>
      <c r="K12" s="57"/>
      <c r="L12" s="96" t="s">
        <v>188</v>
      </c>
      <c r="N12" s="220"/>
      <c r="O12" s="220"/>
      <c r="P12" s="220"/>
    </row>
    <row r="13" spans="2:21" ht="24" customHeight="1">
      <c r="B13" s="194"/>
      <c r="C13" s="231"/>
      <c r="D13" s="189" t="s">
        <v>113</v>
      </c>
      <c r="E13" s="233"/>
      <c r="F13" s="233"/>
      <c r="G13" s="233"/>
      <c r="H13" s="46" t="s">
        <v>116</v>
      </c>
      <c r="I13" s="57"/>
      <c r="J13" s="46" t="s">
        <v>187</v>
      </c>
      <c r="K13" s="57"/>
      <c r="L13" s="96" t="s">
        <v>188</v>
      </c>
      <c r="N13" s="221" t="s">
        <v>390</v>
      </c>
      <c r="O13" s="221"/>
      <c r="P13" s="221"/>
      <c r="Q13" s="168"/>
      <c r="R13" s="168"/>
      <c r="S13" s="168"/>
      <c r="T13" s="168"/>
      <c r="U13" s="168"/>
    </row>
    <row r="14" spans="2:21" ht="24" customHeight="1">
      <c r="B14" s="194"/>
      <c r="C14" s="231"/>
      <c r="D14" s="189" t="s">
        <v>114</v>
      </c>
      <c r="E14" s="233"/>
      <c r="F14" s="233"/>
      <c r="G14" s="233"/>
      <c r="H14" s="46" t="s">
        <v>116</v>
      </c>
      <c r="I14" s="57"/>
      <c r="J14" s="46" t="s">
        <v>187</v>
      </c>
      <c r="K14" s="57"/>
      <c r="L14" s="96" t="s">
        <v>188</v>
      </c>
      <c r="N14" s="221"/>
      <c r="O14" s="221"/>
      <c r="P14" s="221"/>
      <c r="Q14" s="168"/>
      <c r="R14" s="168"/>
      <c r="S14" s="168"/>
      <c r="T14" s="168"/>
      <c r="U14" s="168"/>
    </row>
    <row r="15" spans="2:21" ht="24" customHeight="1" thickBot="1">
      <c r="B15" s="194"/>
      <c r="C15" s="231"/>
      <c r="D15" s="189" t="s">
        <v>115</v>
      </c>
      <c r="E15" s="233"/>
      <c r="F15" s="233"/>
      <c r="G15" s="233"/>
      <c r="H15" s="47" t="s">
        <v>116</v>
      </c>
      <c r="I15" s="97"/>
      <c r="J15" s="47" t="s">
        <v>187</v>
      </c>
      <c r="K15" s="97"/>
      <c r="L15" s="98" t="s">
        <v>188</v>
      </c>
      <c r="N15" s="221"/>
      <c r="O15" s="221"/>
      <c r="P15" s="221"/>
      <c r="Q15" s="168"/>
      <c r="R15" s="168"/>
      <c r="S15" s="168"/>
      <c r="T15" s="168"/>
      <c r="U15" s="168"/>
    </row>
    <row r="16" spans="2:21" ht="24" customHeight="1" thickBot="1">
      <c r="B16" s="194"/>
      <c r="C16" s="232"/>
      <c r="D16" s="189" t="s">
        <v>382</v>
      </c>
      <c r="E16" s="224" t="s">
        <v>384</v>
      </c>
      <c r="F16" s="225"/>
      <c r="G16" s="226"/>
      <c r="H16" s="153" t="str">
        <f>IF(COUNTA(E10:G15)&lt;&gt;0,"　　← サブタイトルがある場合は「必ず選択」してください","")</f>
        <v/>
      </c>
      <c r="N16" s="168"/>
      <c r="O16" s="168"/>
      <c r="P16" s="168"/>
      <c r="Q16" s="168"/>
      <c r="R16" s="168"/>
      <c r="S16" s="168"/>
      <c r="T16" s="168"/>
      <c r="U16" s="168"/>
    </row>
    <row r="17" spans="2:9" ht="24" customHeight="1">
      <c r="B17" s="194"/>
      <c r="C17" s="172"/>
      <c r="D17" s="189" t="s">
        <v>144</v>
      </c>
      <c r="E17" s="222"/>
      <c r="F17" s="223"/>
      <c r="G17" s="88"/>
    </row>
    <row r="18" spans="2:9" ht="24" customHeight="1">
      <c r="B18" s="194"/>
      <c r="C18" s="180" t="s">
        <v>353</v>
      </c>
      <c r="D18" s="189" t="s">
        <v>176</v>
      </c>
      <c r="E18" s="222"/>
      <c r="F18" s="223"/>
      <c r="G18" s="89"/>
    </row>
    <row r="19" spans="2:9" ht="24" customHeight="1">
      <c r="B19" s="194"/>
      <c r="C19" s="173"/>
      <c r="D19" s="189" t="s">
        <v>177</v>
      </c>
      <c r="E19" s="222"/>
      <c r="F19" s="223"/>
      <c r="G19" s="89"/>
    </row>
    <row r="20" spans="2:9" ht="24" customHeight="1">
      <c r="B20" s="194"/>
      <c r="C20" s="172"/>
      <c r="D20" s="189" t="s">
        <v>144</v>
      </c>
      <c r="E20" s="222"/>
      <c r="F20" s="223"/>
      <c r="G20" s="89"/>
      <c r="H20" s="178" t="s">
        <v>346</v>
      </c>
      <c r="I20" s="179" t="s">
        <v>355</v>
      </c>
    </row>
    <row r="21" spans="2:9" ht="24" customHeight="1">
      <c r="B21" s="194"/>
      <c r="C21" s="180" t="s">
        <v>181</v>
      </c>
      <c r="D21" s="189" t="s">
        <v>182</v>
      </c>
      <c r="E21" s="222"/>
      <c r="F21" s="223"/>
      <c r="G21" s="89"/>
      <c r="I21" s="179" t="s">
        <v>350</v>
      </c>
    </row>
    <row r="22" spans="2:9" ht="24" customHeight="1">
      <c r="B22" s="194"/>
      <c r="C22" s="173"/>
      <c r="D22" s="189" t="s">
        <v>183</v>
      </c>
      <c r="E22" s="222"/>
      <c r="F22" s="223"/>
      <c r="G22" s="89"/>
      <c r="I22" s="179" t="s">
        <v>354</v>
      </c>
    </row>
    <row r="23" spans="2:9" ht="24" customHeight="1">
      <c r="B23" s="194"/>
      <c r="C23" s="242" t="s">
        <v>184</v>
      </c>
      <c r="D23" s="189" t="s">
        <v>176</v>
      </c>
      <c r="E23" s="222"/>
      <c r="F23" s="223"/>
      <c r="G23" s="89"/>
    </row>
    <row r="24" spans="2:9" ht="24" customHeight="1" thickBot="1">
      <c r="B24" s="194"/>
      <c r="C24" s="243"/>
      <c r="D24" s="189" t="s">
        <v>177</v>
      </c>
      <c r="E24" s="222"/>
      <c r="F24" s="223"/>
      <c r="G24" s="90"/>
    </row>
    <row r="25" spans="2:9" ht="24" customHeight="1" thickBot="1">
      <c r="B25" s="195"/>
      <c r="C25" s="244" t="s">
        <v>185</v>
      </c>
      <c r="D25" s="245"/>
      <c r="E25" s="234" t="s">
        <v>150</v>
      </c>
      <c r="F25" s="235"/>
      <c r="G25" s="226"/>
      <c r="H25" s="153" t="s">
        <v>383</v>
      </c>
    </row>
    <row r="27" spans="2:9">
      <c r="B27" s="3" t="s">
        <v>273</v>
      </c>
    </row>
    <row r="29" spans="2:9" hidden="1">
      <c r="B29" s="3" t="s">
        <v>141</v>
      </c>
      <c r="C29" s="3" t="str">
        <f>IF(団体情報!D7="Aパート","A","B")</f>
        <v>B</v>
      </c>
    </row>
    <row r="30" spans="2:9" hidden="1">
      <c r="B30" s="3" t="s">
        <v>117</v>
      </c>
      <c r="D30" s="3" t="s">
        <v>109</v>
      </c>
    </row>
    <row r="31" spans="2:9" hidden="1">
      <c r="B31" s="3">
        <f>MAX(B32:B40)</f>
        <v>1</v>
      </c>
      <c r="E31" s="3" t="s">
        <v>121</v>
      </c>
      <c r="F31" s="3" t="s">
        <v>122</v>
      </c>
      <c r="G31" s="3" t="s">
        <v>123</v>
      </c>
      <c r="H31" s="3" t="s">
        <v>116</v>
      </c>
    </row>
    <row r="32" spans="2:9" hidden="1">
      <c r="B32" s="3">
        <f>COUNTIF($C$32:C32,"&lt;&gt;0")</f>
        <v>0</v>
      </c>
      <c r="C32" s="3">
        <f>IF(C29="A",1,0)</f>
        <v>0</v>
      </c>
      <c r="D32" s="3" t="s">
        <v>136</v>
      </c>
      <c r="E32" s="3" t="str">
        <f>IF(C29="A",IF(E6="Aパートは必ず選択してください","Aパートは必ず選択してください",VLOOKUP(E6,基本情報!$M$3:$P$6,2,FALSE)),"")</f>
        <v/>
      </c>
      <c r="F32" s="3" t="str">
        <f>IF(C29="A",VLOOKUP(E6,基本情報!$M$3:$P$6,3,FALSE),"")</f>
        <v/>
      </c>
      <c r="H32" s="3" t="str">
        <f>IF(C29="A",VLOOKUP(E6,基本情報!$M$3:$P$6,4,FALSE),"")</f>
        <v/>
      </c>
    </row>
    <row r="33" spans="2:8" hidden="1">
      <c r="B33" s="3">
        <f>COUNTIF($C$32:C33,"&lt;&gt;0")</f>
        <v>1</v>
      </c>
      <c r="C33" s="3">
        <f>IF(ISBLANK(E32),0,IF(SUM(C34:C39)=0,2,0))</f>
        <v>2</v>
      </c>
      <c r="D33" s="3" t="s">
        <v>139</v>
      </c>
      <c r="E33" s="3" t="str">
        <f>IF(ISBLANK(E8),"",E8)</f>
        <v/>
      </c>
      <c r="F33" s="3" t="str">
        <f>IF(ISBLANK($E$18),"",$E$18)</f>
        <v/>
      </c>
      <c r="G33" s="3" t="str">
        <f>IF(ISBLANK($E$21),"",$E$21)</f>
        <v/>
      </c>
      <c r="H33" s="3">
        <f>I8+IF(K8&gt;0,1,0)</f>
        <v>0</v>
      </c>
    </row>
    <row r="34" spans="2:8" hidden="1">
      <c r="B34" s="3">
        <f>COUNTIF($C$32:C34,"&lt;&gt;0")</f>
        <v>1</v>
      </c>
      <c r="C34" s="3">
        <f t="shared" ref="C34:C39" si="0">IF(E34="",0,2)</f>
        <v>0</v>
      </c>
      <c r="D34" s="3" t="s">
        <v>110</v>
      </c>
      <c r="E34" s="3" t="str">
        <f t="shared" ref="E34:E39" si="1">IF(ISBLANK(E10),"",E10)</f>
        <v/>
      </c>
      <c r="F34" s="3" t="str">
        <f t="shared" ref="F34:F39" si="2">IF(ISBLANK($E$18),"",$E$18)</f>
        <v/>
      </c>
      <c r="G34" s="3" t="str">
        <f t="shared" ref="G34:G39" si="3">IF(ISBLANK($E$21),"",$E$21)</f>
        <v/>
      </c>
      <c r="H34" s="3">
        <f t="shared" ref="H34:H39" si="4">I10+IF(K10&gt;0,1,0)</f>
        <v>0</v>
      </c>
    </row>
    <row r="35" spans="2:8" hidden="1">
      <c r="B35" s="3">
        <f>COUNTIF($C$32:C35,"&lt;&gt;0")</f>
        <v>1</v>
      </c>
      <c r="C35" s="3">
        <f t="shared" si="0"/>
        <v>0</v>
      </c>
      <c r="D35" s="3" t="s">
        <v>111</v>
      </c>
      <c r="E35" s="3" t="str">
        <f t="shared" si="1"/>
        <v/>
      </c>
      <c r="F35" s="3" t="str">
        <f t="shared" si="2"/>
        <v/>
      </c>
      <c r="G35" s="3" t="str">
        <f t="shared" si="3"/>
        <v/>
      </c>
      <c r="H35" s="3">
        <f t="shared" si="4"/>
        <v>0</v>
      </c>
    </row>
    <row r="36" spans="2:8" hidden="1">
      <c r="B36" s="3">
        <f>COUNTIF($C$32:C36,"&lt;&gt;0")</f>
        <v>1</v>
      </c>
      <c r="C36" s="3">
        <f t="shared" si="0"/>
        <v>0</v>
      </c>
      <c r="D36" s="3" t="s">
        <v>112</v>
      </c>
      <c r="E36" s="3" t="str">
        <f t="shared" si="1"/>
        <v/>
      </c>
      <c r="F36" s="3" t="str">
        <f t="shared" si="2"/>
        <v/>
      </c>
      <c r="G36" s="3" t="str">
        <f t="shared" si="3"/>
        <v/>
      </c>
      <c r="H36" s="3">
        <f t="shared" si="4"/>
        <v>0</v>
      </c>
    </row>
    <row r="37" spans="2:8" hidden="1">
      <c r="B37" s="3">
        <f>COUNTIF($C$32:C37,"&lt;&gt;0")</f>
        <v>1</v>
      </c>
      <c r="C37" s="3">
        <f t="shared" si="0"/>
        <v>0</v>
      </c>
      <c r="D37" s="3" t="s">
        <v>113</v>
      </c>
      <c r="E37" s="3" t="str">
        <f t="shared" si="1"/>
        <v/>
      </c>
      <c r="F37" s="3" t="str">
        <f t="shared" si="2"/>
        <v/>
      </c>
      <c r="G37" s="3" t="str">
        <f t="shared" si="3"/>
        <v/>
      </c>
      <c r="H37" s="3">
        <f t="shared" si="4"/>
        <v>0</v>
      </c>
    </row>
    <row r="38" spans="2:8" hidden="1">
      <c r="B38" s="3">
        <f>COUNTIF($C$32:C38,"&lt;&gt;0")</f>
        <v>1</v>
      </c>
      <c r="C38" s="3">
        <f t="shared" si="0"/>
        <v>0</v>
      </c>
      <c r="D38" s="3" t="s">
        <v>114</v>
      </c>
      <c r="E38" s="3" t="str">
        <f t="shared" si="1"/>
        <v/>
      </c>
      <c r="F38" s="3" t="str">
        <f t="shared" si="2"/>
        <v/>
      </c>
      <c r="G38" s="3" t="str">
        <f t="shared" si="3"/>
        <v/>
      </c>
      <c r="H38" s="3">
        <f t="shared" si="4"/>
        <v>0</v>
      </c>
    </row>
    <row r="39" spans="2:8" hidden="1">
      <c r="B39" s="3">
        <f>COUNTIF($C$32:C39,"&lt;&gt;0")</f>
        <v>1</v>
      </c>
      <c r="C39" s="3">
        <f t="shared" si="0"/>
        <v>0</v>
      </c>
      <c r="D39" s="3" t="s">
        <v>115</v>
      </c>
      <c r="E39" s="3" t="str">
        <f t="shared" si="1"/>
        <v/>
      </c>
      <c r="F39" s="3" t="str">
        <f t="shared" si="2"/>
        <v/>
      </c>
      <c r="G39" s="3" t="str">
        <f t="shared" si="3"/>
        <v/>
      </c>
      <c r="H39" s="3">
        <f t="shared" si="4"/>
        <v>0</v>
      </c>
    </row>
  </sheetData>
  <sheetProtection algorithmName="SHA-512" hashValue="p3N3zf6gD9HdOV2Lnc+53f+OyYl3BIahKZGId6lyexfR1dYBV3rf7js/D0Gv/v4cjpyvnuHvDarz+/CTkpBkZQ==" saltValue="3PqLTUTffUrfjpT5eL/wcQ==" spinCount="100000" sheet="1" objects="1" scenarios="1" selectLockedCells="1"/>
  <mergeCells count="29">
    <mergeCell ref="E25:G25"/>
    <mergeCell ref="C7:D7"/>
    <mergeCell ref="C8:D8"/>
    <mergeCell ref="C9:D9"/>
    <mergeCell ref="B7:B25"/>
    <mergeCell ref="C23:C24"/>
    <mergeCell ref="C25:D25"/>
    <mergeCell ref="E8:G8"/>
    <mergeCell ref="E13:G13"/>
    <mergeCell ref="E7:G7"/>
    <mergeCell ref="E9:G9"/>
    <mergeCell ref="E10:G10"/>
    <mergeCell ref="E11:G11"/>
    <mergeCell ref="E12:G12"/>
    <mergeCell ref="E24:F24"/>
    <mergeCell ref="N11:P12"/>
    <mergeCell ref="N13:P15"/>
    <mergeCell ref="E23:F23"/>
    <mergeCell ref="E16:G16"/>
    <mergeCell ref="B6:D6"/>
    <mergeCell ref="C10:C16"/>
    <mergeCell ref="E17:F17"/>
    <mergeCell ref="E18:F18"/>
    <mergeCell ref="E19:F19"/>
    <mergeCell ref="E21:F21"/>
    <mergeCell ref="E22:F22"/>
    <mergeCell ref="E20:F20"/>
    <mergeCell ref="E14:G14"/>
    <mergeCell ref="E15:G15"/>
  </mergeCells>
  <phoneticPr fontId="6"/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8B461276-D1E5-A948-931B-A7B151FE8BA7}">
          <x14:formula1>
            <xm:f>基本情報!$H$2:$H$7</xm:f>
          </x14:formula1>
          <xm:sqref>E25:G25</xm:sqref>
        </x14:dataValidation>
        <x14:dataValidation type="list" showInputMessage="1" showErrorMessage="1" xr:uid="{F0406DF1-58FD-F648-BFA1-ABAE43161E1C}">
          <x14:formula1>
            <xm:f>基本情報!$S$2:$S$14</xm:f>
          </x14:formula1>
          <xm:sqref>E6</xm:sqref>
        </x14:dataValidation>
        <x14:dataValidation type="list" showInputMessage="1" showErrorMessage="1" xr:uid="{87C9960D-3B40-4947-BCE4-F6DF79572E0B}">
          <x14:formula1>
            <xm:f>基本情報!$U$2:$U$8</xm:f>
          </x14:formula1>
          <xm:sqref>F6</xm:sqref>
        </x14:dataValidation>
        <x14:dataValidation type="list" showInputMessage="1" showErrorMessage="1" xr:uid="{8DC81F68-EC62-B242-BA66-0A9E7FAAFF81}">
          <x14:formula1>
            <xm:f>基本情報!$Y$2:$Y$4</xm:f>
          </x14:formula1>
          <xm:sqref>E16:G16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70A85-20D9-AD42-879C-B3CE5B504B1E}">
  <sheetPr>
    <tabColor rgb="FFFFFF00"/>
  </sheetPr>
  <dimension ref="B1:I29"/>
  <sheetViews>
    <sheetView showGridLines="0" showRowColHeaders="0" zoomScale="110" zoomScaleNormal="110" workbookViewId="0">
      <pane ySplit="4" topLeftCell="A5" activePane="bottomLeft" state="frozen"/>
      <selection pane="bottomLeft" activeCell="D10" sqref="D10"/>
    </sheetView>
  </sheetViews>
  <sheetFormatPr baseColWidth="10" defaultRowHeight="15"/>
  <cols>
    <col min="1" max="1" width="2.33203125" style="3" customWidth="1"/>
    <col min="2" max="2" width="9.33203125" style="3" customWidth="1"/>
    <col min="3" max="3" width="4.83203125" style="3" customWidth="1"/>
    <col min="4" max="4" width="42.83203125" style="3" customWidth="1"/>
    <col min="5" max="5" width="4.83203125" style="3" customWidth="1"/>
    <col min="6" max="6" width="43" style="3" customWidth="1"/>
    <col min="7" max="7" width="10.83203125" style="3"/>
    <col min="8" max="8" width="16.1640625" style="3" bestFit="1" customWidth="1"/>
    <col min="9" max="16384" width="10.83203125" style="3"/>
  </cols>
  <sheetData>
    <row r="1" spans="2:9" s="51" customFormat="1" ht="24" customHeight="1">
      <c r="B1" s="54" t="s">
        <v>127</v>
      </c>
      <c r="C1" s="54"/>
      <c r="E1" s="54"/>
    </row>
    <row r="2" spans="2:9" s="1" customFormat="1" ht="22">
      <c r="B2" s="2" t="str">
        <f>基本情報!B20</f>
        <v>第58回 北九州アンサンブルコンテスト</v>
      </c>
      <c r="C2" s="2"/>
      <c r="E2" s="2"/>
    </row>
    <row r="3" spans="2:9" s="49" customFormat="1" ht="3" customHeight="1"/>
    <row r="4" spans="2:9" s="1" customFormat="1" ht="24">
      <c r="B4" s="52" t="s">
        <v>298</v>
      </c>
      <c r="C4" s="52"/>
      <c r="E4" s="52"/>
      <c r="H4" s="83" t="s">
        <v>205</v>
      </c>
    </row>
    <row r="6" spans="2:9" ht="18" thickBot="1">
      <c r="B6" s="154" t="s">
        <v>300</v>
      </c>
      <c r="C6" s="145"/>
      <c r="E6" s="145"/>
      <c r="H6" t="s">
        <v>171</v>
      </c>
    </row>
    <row r="7" spans="2:9" ht="18" thickBot="1">
      <c r="B7" s="154" t="s">
        <v>301</v>
      </c>
      <c r="C7" s="145"/>
      <c r="E7" s="145"/>
      <c r="H7" s="81" t="s">
        <v>170</v>
      </c>
    </row>
    <row r="8" spans="2:9" ht="16" thickBot="1"/>
    <row r="9" spans="2:9" ht="24" customHeight="1" thickBot="1">
      <c r="B9" s="227" t="s">
        <v>271</v>
      </c>
      <c r="C9" s="229"/>
      <c r="D9" s="165" t="str">
        <f>基本情報!D26</f>
        <v/>
      </c>
      <c r="H9" s="3" t="s">
        <v>312</v>
      </c>
    </row>
    <row r="10" spans="2:9" ht="23" customHeight="1">
      <c r="B10" s="247" t="s">
        <v>302</v>
      </c>
      <c r="C10" s="146">
        <v>1</v>
      </c>
      <c r="D10" s="150"/>
      <c r="E10" s="146">
        <v>21</v>
      </c>
      <c r="F10" s="139"/>
      <c r="H10" s="250" t="s">
        <v>313</v>
      </c>
      <c r="I10" s="251"/>
    </row>
    <row r="11" spans="2:9" ht="23" customHeight="1">
      <c r="B11" s="248"/>
      <c r="C11" s="147">
        <v>2</v>
      </c>
      <c r="D11" s="151"/>
      <c r="E11" s="147">
        <v>22</v>
      </c>
      <c r="F11" s="149"/>
      <c r="H11" s="252" t="s">
        <v>317</v>
      </c>
      <c r="I11" s="253"/>
    </row>
    <row r="12" spans="2:9" ht="23" customHeight="1">
      <c r="B12" s="248"/>
      <c r="C12" s="147">
        <v>3</v>
      </c>
      <c r="D12" s="151"/>
      <c r="E12" s="147">
        <v>23</v>
      </c>
      <c r="F12" s="149"/>
      <c r="H12" s="252" t="s">
        <v>314</v>
      </c>
      <c r="I12" s="253"/>
    </row>
    <row r="13" spans="2:9" ht="23" customHeight="1">
      <c r="B13" s="248"/>
      <c r="C13" s="147">
        <v>4</v>
      </c>
      <c r="D13" s="151"/>
      <c r="E13" s="147">
        <v>24</v>
      </c>
      <c r="F13" s="149"/>
      <c r="H13" s="254" t="s">
        <v>315</v>
      </c>
      <c r="I13" s="255"/>
    </row>
    <row r="14" spans="2:9" ht="23" customHeight="1">
      <c r="B14" s="248"/>
      <c r="C14" s="147">
        <v>5</v>
      </c>
      <c r="D14" s="151"/>
      <c r="E14" s="147">
        <v>25</v>
      </c>
      <c r="F14" s="149"/>
      <c r="H14" s="254" t="s">
        <v>316</v>
      </c>
      <c r="I14" s="255"/>
    </row>
    <row r="15" spans="2:9" ht="23" customHeight="1">
      <c r="B15" s="248"/>
      <c r="C15" s="147">
        <v>6</v>
      </c>
      <c r="D15" s="151"/>
      <c r="E15" s="147">
        <v>26</v>
      </c>
      <c r="F15" s="149"/>
      <c r="H15" s="254" t="s">
        <v>311</v>
      </c>
      <c r="I15" s="255"/>
    </row>
    <row r="16" spans="2:9" ht="23" customHeight="1">
      <c r="B16" s="248"/>
      <c r="C16" s="147">
        <v>7</v>
      </c>
      <c r="D16" s="151"/>
      <c r="E16" s="147">
        <v>27</v>
      </c>
      <c r="F16" s="149"/>
      <c r="H16" s="252" t="s">
        <v>321</v>
      </c>
      <c r="I16" s="253"/>
    </row>
    <row r="17" spans="2:9" ht="23" customHeight="1">
      <c r="B17" s="248"/>
      <c r="C17" s="147">
        <v>8</v>
      </c>
      <c r="D17" s="151"/>
      <c r="E17" s="147">
        <v>28</v>
      </c>
      <c r="F17" s="149"/>
      <c r="H17" s="252" t="s">
        <v>318</v>
      </c>
      <c r="I17" s="253"/>
    </row>
    <row r="18" spans="2:9" ht="23" customHeight="1">
      <c r="B18" s="248"/>
      <c r="C18" s="147">
        <v>9</v>
      </c>
      <c r="D18" s="151"/>
      <c r="E18" s="147">
        <v>29</v>
      </c>
      <c r="F18" s="149"/>
      <c r="H18" s="252" t="s">
        <v>319</v>
      </c>
      <c r="I18" s="253"/>
    </row>
    <row r="19" spans="2:9" ht="23" customHeight="1" thickBot="1">
      <c r="B19" s="248"/>
      <c r="C19" s="147">
        <v>10</v>
      </c>
      <c r="D19" s="151"/>
      <c r="E19" s="147">
        <v>30</v>
      </c>
      <c r="F19" s="149"/>
      <c r="H19" s="256" t="s">
        <v>320</v>
      </c>
      <c r="I19" s="257"/>
    </row>
    <row r="20" spans="2:9" ht="23" customHeight="1">
      <c r="B20" s="248"/>
      <c r="C20" s="147">
        <v>11</v>
      </c>
      <c r="D20" s="151"/>
      <c r="E20" s="147">
        <v>31</v>
      </c>
      <c r="F20" s="149"/>
    </row>
    <row r="21" spans="2:9" ht="23" customHeight="1">
      <c r="B21" s="248"/>
      <c r="C21" s="147">
        <v>12</v>
      </c>
      <c r="D21" s="151"/>
      <c r="E21" s="147">
        <v>32</v>
      </c>
      <c r="F21" s="149"/>
    </row>
    <row r="22" spans="2:9" ht="23" customHeight="1">
      <c r="B22" s="248"/>
      <c r="C22" s="147">
        <v>13</v>
      </c>
      <c r="D22" s="151"/>
      <c r="E22" s="147">
        <v>33</v>
      </c>
      <c r="F22" s="149"/>
    </row>
    <row r="23" spans="2:9" ht="23" customHeight="1">
      <c r="B23" s="248"/>
      <c r="C23" s="147">
        <v>14</v>
      </c>
      <c r="D23" s="151"/>
      <c r="E23" s="147">
        <v>34</v>
      </c>
      <c r="F23" s="149"/>
    </row>
    <row r="24" spans="2:9" ht="23" customHeight="1">
      <c r="B24" s="248"/>
      <c r="C24" s="147">
        <v>15</v>
      </c>
      <c r="D24" s="151"/>
      <c r="E24" s="147">
        <v>35</v>
      </c>
      <c r="F24" s="149"/>
    </row>
    <row r="25" spans="2:9" ht="23" customHeight="1">
      <c r="B25" s="248"/>
      <c r="C25" s="147">
        <v>16</v>
      </c>
      <c r="D25" s="151"/>
      <c r="E25" s="147">
        <v>36</v>
      </c>
      <c r="F25" s="149"/>
    </row>
    <row r="26" spans="2:9" ht="23" customHeight="1">
      <c r="B26" s="248"/>
      <c r="C26" s="147">
        <v>17</v>
      </c>
      <c r="D26" s="151"/>
      <c r="E26" s="147">
        <v>37</v>
      </c>
      <c r="F26" s="149"/>
    </row>
    <row r="27" spans="2:9" ht="23" customHeight="1">
      <c r="B27" s="248"/>
      <c r="C27" s="147">
        <v>18</v>
      </c>
      <c r="D27" s="151"/>
      <c r="E27" s="147">
        <v>38</v>
      </c>
      <c r="F27" s="149"/>
    </row>
    <row r="28" spans="2:9" ht="23" customHeight="1">
      <c r="B28" s="248"/>
      <c r="C28" s="147">
        <v>19</v>
      </c>
      <c r="D28" s="151"/>
      <c r="E28" s="147">
        <v>39</v>
      </c>
      <c r="F28" s="149"/>
    </row>
    <row r="29" spans="2:9" ht="23" customHeight="1" thickBot="1">
      <c r="B29" s="249"/>
      <c r="C29" s="148">
        <v>20</v>
      </c>
      <c r="D29" s="152"/>
      <c r="E29" s="148">
        <v>40</v>
      </c>
      <c r="F29" s="140"/>
    </row>
  </sheetData>
  <sheetProtection algorithmName="SHA-512" hashValue="81eLCPpKF5XCe+rnz5GsdbQQga+nyp6PF0Aiir/ZAcyM+wU6RxbP9tHFtosHu6JUJ2qNConhfoc8T7uCfLYb3w==" saltValue="QYbZiGumURJXRZTe8Bx6QQ==" spinCount="100000" sheet="1" objects="1" scenarios="1" selectLockedCells="1"/>
  <mergeCells count="12">
    <mergeCell ref="B10:B29"/>
    <mergeCell ref="B9:C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</mergeCells>
  <phoneticPr fontId="6"/>
  <pageMargins left="0.7" right="0.7" top="0.75" bottom="0.75" header="0.3" footer="0.3"/>
  <pageSetup paperSize="9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DDDB1-735A-794C-9C62-F7A6EE57E0C3}">
  <sheetPr>
    <tabColor rgb="FFFFFF00"/>
  </sheetPr>
  <dimension ref="B1:J23"/>
  <sheetViews>
    <sheetView showGridLines="0" showRowColHeaders="0" zoomScale="110" zoomScaleNormal="110" workbookViewId="0">
      <pane ySplit="4" topLeftCell="A5" activePane="bottomLeft" state="frozen"/>
      <selection pane="bottomLeft" activeCell="D8" sqref="D8"/>
    </sheetView>
  </sheetViews>
  <sheetFormatPr baseColWidth="10" defaultRowHeight="15"/>
  <cols>
    <col min="1" max="1" width="2.33203125" style="3" customWidth="1"/>
    <col min="2" max="2" width="22" style="3" customWidth="1"/>
    <col min="3" max="3" width="11.6640625" style="3" customWidth="1"/>
    <col min="4" max="4" width="9.33203125" style="3" bestFit="1" customWidth="1"/>
    <col min="5" max="5" width="4" style="3" bestFit="1" customWidth="1"/>
    <col min="6" max="7" width="10.83203125" style="3" customWidth="1"/>
    <col min="8" max="8" width="10.83203125" style="3"/>
    <col min="9" max="9" width="4.33203125" style="3" customWidth="1"/>
    <col min="10" max="10" width="59.33203125" style="3" customWidth="1"/>
    <col min="11" max="16384" width="10.83203125" style="3"/>
  </cols>
  <sheetData>
    <row r="1" spans="2:10" s="51" customFormat="1" ht="24" customHeight="1">
      <c r="B1" s="54" t="s">
        <v>127</v>
      </c>
    </row>
    <row r="2" spans="2:10" s="1" customFormat="1" ht="22">
      <c r="B2" s="2" t="str">
        <f>基本情報!B20</f>
        <v>第58回 北九州アンサンブルコンテスト</v>
      </c>
    </row>
    <row r="3" spans="2:10" s="49" customFormat="1" ht="3" customHeight="1"/>
    <row r="4" spans="2:10" s="1" customFormat="1" ht="24">
      <c r="B4" s="52" t="s">
        <v>206</v>
      </c>
      <c r="J4" s="83" t="s">
        <v>229</v>
      </c>
    </row>
    <row r="6" spans="2:10" ht="17">
      <c r="B6" s="4" t="s">
        <v>360</v>
      </c>
    </row>
    <row r="8" spans="2:10" ht="36" customHeight="1">
      <c r="B8" s="128" t="s">
        <v>361</v>
      </c>
      <c r="C8" s="129">
        <v>1200</v>
      </c>
      <c r="D8" s="130">
        <v>0</v>
      </c>
      <c r="E8" s="4" t="s">
        <v>230</v>
      </c>
      <c r="G8" s="170" t="s">
        <v>363</v>
      </c>
      <c r="H8" s="184">
        <f>基本情報!C27</f>
        <v>0</v>
      </c>
      <c r="I8" s="3" t="s">
        <v>364</v>
      </c>
      <c r="J8" s="185" t="str">
        <f>IF(H8&gt;H9,"確認","")</f>
        <v/>
      </c>
    </row>
    <row r="9" spans="2:10" ht="36" customHeight="1">
      <c r="B9" s="128" t="s">
        <v>362</v>
      </c>
      <c r="C9" s="129">
        <v>800</v>
      </c>
      <c r="D9" s="130">
        <v>0</v>
      </c>
      <c r="E9" s="4" t="s">
        <v>230</v>
      </c>
      <c r="G9" s="170" t="s">
        <v>341</v>
      </c>
      <c r="H9" s="171">
        <f>D8+D9</f>
        <v>0</v>
      </c>
      <c r="I9" s="4" t="s">
        <v>230</v>
      </c>
      <c r="J9" s="167" t="s">
        <v>368</v>
      </c>
    </row>
    <row r="11" spans="2:10" s="174" customFormat="1" ht="22">
      <c r="B11" s="176" t="s">
        <v>346</v>
      </c>
    </row>
    <row r="12" spans="2:10" s="174" customFormat="1" ht="17">
      <c r="B12" s="181"/>
    </row>
    <row r="13" spans="2:10" s="174" customFormat="1" ht="17">
      <c r="B13" s="182" t="s">
        <v>356</v>
      </c>
    </row>
    <row r="14" spans="2:10" s="174" customFormat="1" ht="17">
      <c r="B14" s="181"/>
    </row>
    <row r="15" spans="2:10" s="174" customFormat="1" ht="17">
      <c r="B15" s="182" t="s">
        <v>391</v>
      </c>
    </row>
    <row r="16" spans="2:10" s="174" customFormat="1" ht="17">
      <c r="B16" s="182" t="s">
        <v>357</v>
      </c>
    </row>
    <row r="17" spans="2:2" s="174" customFormat="1" ht="17">
      <c r="B17" s="181"/>
    </row>
    <row r="18" spans="2:2" s="174" customFormat="1" ht="17">
      <c r="B18" s="183" t="s">
        <v>365</v>
      </c>
    </row>
    <row r="19" spans="2:2" s="174" customFormat="1" ht="17">
      <c r="B19" s="183" t="s">
        <v>366</v>
      </c>
    </row>
    <row r="20" spans="2:2" s="174" customFormat="1" ht="17">
      <c r="B20" s="181"/>
    </row>
    <row r="21" spans="2:2" s="174" customFormat="1" ht="17">
      <c r="B21" s="183" t="s">
        <v>358</v>
      </c>
    </row>
    <row r="22" spans="2:2" s="174" customFormat="1" ht="17">
      <c r="B22" s="183" t="s">
        <v>359</v>
      </c>
    </row>
    <row r="23" spans="2:2" s="174" customFormat="1"/>
  </sheetData>
  <sheetProtection algorithmName="SHA-512" hashValue="TGQtFcjcdlWKTmtDr8DtUpFrIb0Oo5VoP2lzYSp8NHxXd7TgF9lW6vScLe7gepvla3W83alEUyabL1zsh+Ug4Q==" saltValue="dAkDZdC5JbnhXgniItsPXg==" spinCount="100000" sheet="1" objects="1" scenarios="1" selectLockedCells="1"/>
  <phoneticPr fontId="6"/>
  <conditionalFormatting sqref="J9">
    <cfRule type="expression" dxfId="6" priority="1">
      <formula>$J$8&lt;&gt;"確認"</formula>
    </cfRule>
    <cfRule type="expression" dxfId="5" priority="2" stopIfTrue="1">
      <formula>$J$8="確認"</formula>
    </cfRule>
  </conditionalFormatting>
  <pageMargins left="0.7" right="0.7" top="0.75" bottom="0.75" header="0.3" footer="0.3"/>
  <pageSetup paperSize="9" orientation="portrait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7B1C5-E6A7-EC4D-BEF3-7F6691B713E3}">
  <sheetPr>
    <tabColor rgb="FF00B0F0"/>
    <pageSetUpPr fitToPage="1"/>
  </sheetPr>
  <dimension ref="A1:AU46"/>
  <sheetViews>
    <sheetView showGridLines="0" showRowColHeaders="0" zoomScale="110" zoomScaleNormal="110" workbookViewId="0">
      <pane ySplit="5" topLeftCell="A6" activePane="bottomLeft" state="frozen"/>
      <selection activeCell="E10" sqref="E10:L12"/>
      <selection pane="bottomLeft" activeCell="C47" sqref="C47"/>
    </sheetView>
  </sheetViews>
  <sheetFormatPr baseColWidth="10" defaultRowHeight="15"/>
  <cols>
    <col min="1" max="2" width="2.33203125" style="3" customWidth="1"/>
    <col min="3" max="3" width="10" style="3" customWidth="1"/>
    <col min="4" max="4" width="11.83203125" style="3" customWidth="1"/>
    <col min="5" max="5" width="12" style="3" customWidth="1"/>
    <col min="6" max="6" width="16.6640625" style="3" customWidth="1"/>
    <col min="7" max="7" width="10" style="3" customWidth="1"/>
    <col min="8" max="8" width="8" style="3" customWidth="1"/>
    <col min="9" max="10" width="4" style="3" customWidth="1"/>
    <col min="11" max="11" width="3.83203125" style="3" customWidth="1"/>
    <col min="12" max="15" width="4" style="3" customWidth="1"/>
    <col min="16" max="16" width="3.33203125" style="3" customWidth="1"/>
    <col min="17" max="17" width="8.33203125" style="3" customWidth="1"/>
    <col min="18" max="18" width="10.83203125" style="3" customWidth="1"/>
    <col min="19" max="19" width="48.1640625" style="3" bestFit="1" customWidth="1"/>
    <col min="20" max="29" width="10.83203125" style="3" customWidth="1"/>
    <col min="30" max="30" width="2.83203125" style="3" customWidth="1"/>
    <col min="31" max="31" width="5.83203125" style="3" customWidth="1"/>
    <col min="32" max="47" width="3" style="3" customWidth="1"/>
    <col min="48" max="16384" width="10.83203125" style="3"/>
  </cols>
  <sheetData>
    <row r="1" spans="1:47" s="51" customFormat="1" ht="24" customHeight="1">
      <c r="B1" s="54" t="s">
        <v>127</v>
      </c>
    </row>
    <row r="2" spans="1:47" s="1" customFormat="1" ht="22">
      <c r="B2" s="2" t="str">
        <f>基本情報!B20</f>
        <v>第58回 北九州アンサンブルコンテスト</v>
      </c>
    </row>
    <row r="3" spans="1:47" s="49" customFormat="1" ht="3" customHeight="1"/>
    <row r="4" spans="1:47" s="1" customFormat="1" ht="24">
      <c r="B4" s="52" t="s">
        <v>241</v>
      </c>
      <c r="Q4" s="83" t="s">
        <v>227</v>
      </c>
      <c r="AU4" s="83" t="s">
        <v>204</v>
      </c>
    </row>
    <row r="5" spans="1:47">
      <c r="A5" s="135"/>
    </row>
    <row r="7" spans="1:47" ht="22">
      <c r="C7" s="127" t="str">
        <f>基本情報!B20&amp;"参加申込書"</f>
        <v>第58回 北九州アンサンブルコンテスト参加申込書</v>
      </c>
      <c r="O7" s="102" t="s">
        <v>225</v>
      </c>
      <c r="R7" s="154" t="s">
        <v>330</v>
      </c>
    </row>
    <row r="8" spans="1:47">
      <c r="R8" s="135" t="s">
        <v>329</v>
      </c>
    </row>
    <row r="9" spans="1:47" ht="16" thickBot="1">
      <c r="R9" s="154"/>
    </row>
    <row r="10" spans="1:47" ht="26" customHeight="1" thickBot="1">
      <c r="C10" s="161" t="s">
        <v>156</v>
      </c>
      <c r="D10" s="277" t="str">
        <f>団体情報!D6</f>
        <v>選択してください</v>
      </c>
      <c r="E10" s="278"/>
      <c r="O10" s="102" t="s">
        <v>327</v>
      </c>
      <c r="R10" s="154" t="s">
        <v>328</v>
      </c>
    </row>
    <row r="11" spans="1:47" ht="20" customHeight="1">
      <c r="C11" s="110" t="s">
        <v>144</v>
      </c>
      <c r="D11" s="261" t="str">
        <f>IF(団体情報!D8="","","　"&amp;団体情報!D8)</f>
        <v/>
      </c>
      <c r="E11" s="262"/>
      <c r="F11" s="262"/>
      <c r="G11" s="262"/>
      <c r="H11" s="262"/>
      <c r="I11" s="263"/>
      <c r="J11" s="292" t="s">
        <v>223</v>
      </c>
      <c r="K11" s="292"/>
      <c r="L11" s="292"/>
      <c r="M11" s="293" t="s">
        <v>224</v>
      </c>
      <c r="N11" s="293"/>
      <c r="O11" s="294"/>
    </row>
    <row r="12" spans="1:47" ht="36" customHeight="1">
      <c r="C12" s="109" t="s">
        <v>208</v>
      </c>
      <c r="D12" s="258" t="str">
        <f>IF(団体情報!D9="",""," "&amp;団体情報!D9)</f>
        <v/>
      </c>
      <c r="E12" s="259"/>
      <c r="F12" s="259"/>
      <c r="G12" s="259"/>
      <c r="H12" s="259"/>
      <c r="I12" s="260"/>
      <c r="J12" s="287"/>
      <c r="K12" s="287"/>
      <c r="L12" s="287"/>
      <c r="M12" s="295"/>
      <c r="N12" s="295"/>
      <c r="O12" s="296"/>
    </row>
    <row r="13" spans="1:47" ht="36" customHeight="1">
      <c r="C13" s="108" t="s">
        <v>271</v>
      </c>
      <c r="D13" s="445"/>
      <c r="E13" s="446" t="str">
        <f>基本情報!D26</f>
        <v/>
      </c>
      <c r="F13" s="446"/>
      <c r="G13" s="446"/>
      <c r="H13" s="446"/>
      <c r="I13" s="446"/>
      <c r="J13" s="446"/>
      <c r="K13" s="446"/>
      <c r="L13" s="446"/>
      <c r="M13" s="446"/>
      <c r="N13" s="446"/>
      <c r="O13" s="288"/>
    </row>
    <row r="14" spans="1:47" ht="20" customHeight="1">
      <c r="C14" s="319" t="s">
        <v>295</v>
      </c>
      <c r="D14" s="287" t="s">
        <v>209</v>
      </c>
      <c r="E14" s="112" t="s">
        <v>214</v>
      </c>
      <c r="F14" s="113"/>
      <c r="G14" s="113"/>
      <c r="H14" s="113"/>
      <c r="I14" s="113"/>
      <c r="J14" s="113"/>
      <c r="K14" s="113"/>
      <c r="L14" s="297" t="s">
        <v>116</v>
      </c>
      <c r="M14" s="298"/>
      <c r="N14" s="298"/>
      <c r="O14" s="299"/>
    </row>
    <row r="15" spans="1:47" ht="32" customHeight="1">
      <c r="C15" s="320"/>
      <c r="D15" s="287"/>
      <c r="E15" s="273" t="str">
        <f>IF(演奏情報!E8="", "","　"&amp;演奏情報!E8&amp;"　")</f>
        <v/>
      </c>
      <c r="F15" s="273"/>
      <c r="G15" s="273"/>
      <c r="H15" s="273"/>
      <c r="I15" s="273"/>
      <c r="J15" s="273"/>
      <c r="K15" s="273"/>
      <c r="L15" s="123"/>
      <c r="M15" s="113"/>
      <c r="N15" s="113"/>
      <c r="O15" s="124"/>
    </row>
    <row r="16" spans="1:47" ht="20" customHeight="1">
      <c r="C16" s="320"/>
      <c r="D16" s="287"/>
      <c r="E16" s="112" t="s">
        <v>215</v>
      </c>
      <c r="F16" s="113"/>
      <c r="G16" s="113"/>
      <c r="H16" s="113"/>
      <c r="I16" s="113"/>
      <c r="J16" s="113"/>
      <c r="K16" s="113"/>
      <c r="L16" s="86" t="str">
        <f>IF(演奏情報!I8="", "",演奏情報!I8)</f>
        <v/>
      </c>
      <c r="M16" s="445" t="s">
        <v>187</v>
      </c>
      <c r="N16" s="445" t="str">
        <f>IF(演奏情報!K8="", "",演奏情報!K8)</f>
        <v/>
      </c>
      <c r="O16" s="94" t="s">
        <v>188</v>
      </c>
    </row>
    <row r="17" spans="3:19" ht="33" customHeight="1">
      <c r="C17" s="320"/>
      <c r="D17" s="287"/>
      <c r="E17" s="273" t="str">
        <f>IF(演奏情報!E9="", "","　"&amp;演奏情報!E9&amp;"　")</f>
        <v/>
      </c>
      <c r="F17" s="273"/>
      <c r="G17" s="273"/>
      <c r="H17" s="273"/>
      <c r="I17" s="273"/>
      <c r="J17" s="273"/>
      <c r="K17" s="273"/>
      <c r="L17" s="103"/>
      <c r="M17" s="104"/>
      <c r="N17" s="104"/>
      <c r="O17" s="125"/>
    </row>
    <row r="18" spans="3:19" ht="20" customHeight="1">
      <c r="C18" s="320"/>
      <c r="D18" s="322" t="s">
        <v>222</v>
      </c>
      <c r="E18" s="275" t="str">
        <f>IF(演奏情報!E10="", "",演奏情報!E10)</f>
        <v/>
      </c>
      <c r="F18" s="275"/>
      <c r="G18" s="275"/>
      <c r="H18" s="275"/>
      <c r="I18" s="311" t="s">
        <v>116</v>
      </c>
      <c r="J18" s="312"/>
      <c r="K18" s="313"/>
      <c r="L18" s="117" t="str">
        <f>IF(演奏情報!I10="", "",演奏情報!I10)</f>
        <v/>
      </c>
      <c r="M18" s="117" t="s">
        <v>187</v>
      </c>
      <c r="N18" s="117" t="str">
        <f>IF(演奏情報!K10="", "",演奏情報!K10)</f>
        <v/>
      </c>
      <c r="O18" s="118" t="s">
        <v>188</v>
      </c>
    </row>
    <row r="19" spans="3:19" ht="20" customHeight="1">
      <c r="C19" s="320"/>
      <c r="D19" s="323"/>
      <c r="E19" s="274" t="str">
        <f>IF(演奏情報!E11="", "",演奏情報!E11)</f>
        <v/>
      </c>
      <c r="F19" s="274"/>
      <c r="G19" s="274"/>
      <c r="H19" s="274"/>
      <c r="I19" s="314" t="s">
        <v>116</v>
      </c>
      <c r="J19" s="315"/>
      <c r="K19" s="316"/>
      <c r="L19" s="119" t="str">
        <f>IF(演奏情報!I11="", "",演奏情報!I11)</f>
        <v/>
      </c>
      <c r="M19" s="119" t="s">
        <v>244</v>
      </c>
      <c r="N19" s="119" t="str">
        <f>IF(演奏情報!K11="", "",演奏情報!K11)</f>
        <v/>
      </c>
      <c r="O19" s="120" t="s">
        <v>188</v>
      </c>
    </row>
    <row r="20" spans="3:19" ht="20" customHeight="1">
      <c r="C20" s="320"/>
      <c r="D20" s="323"/>
      <c r="E20" s="274" t="str">
        <f>IF(演奏情報!E12="", "",演奏情報!E12)</f>
        <v/>
      </c>
      <c r="F20" s="274"/>
      <c r="G20" s="274"/>
      <c r="H20" s="274"/>
      <c r="I20" s="314" t="s">
        <v>116</v>
      </c>
      <c r="J20" s="315"/>
      <c r="K20" s="316"/>
      <c r="L20" s="119" t="str">
        <f>IF(演奏情報!I12="", "",演奏情報!I12)</f>
        <v/>
      </c>
      <c r="M20" s="119" t="s">
        <v>244</v>
      </c>
      <c r="N20" s="119" t="str">
        <f>IF(演奏情報!K12="", "",演奏情報!K12)</f>
        <v/>
      </c>
      <c r="O20" s="120" t="s">
        <v>188</v>
      </c>
    </row>
    <row r="21" spans="3:19" ht="20" customHeight="1">
      <c r="C21" s="320"/>
      <c r="D21" s="323"/>
      <c r="E21" s="274" t="str">
        <f>IF(演奏情報!E13="", "",演奏情報!E13)</f>
        <v/>
      </c>
      <c r="F21" s="274"/>
      <c r="G21" s="274"/>
      <c r="H21" s="274"/>
      <c r="I21" s="314" t="s">
        <v>116</v>
      </c>
      <c r="J21" s="315"/>
      <c r="K21" s="316"/>
      <c r="L21" s="119" t="str">
        <f>IF(演奏情報!I13="", "",演奏情報!I13)</f>
        <v/>
      </c>
      <c r="M21" s="119" t="s">
        <v>244</v>
      </c>
      <c r="N21" s="119" t="str">
        <f>IF(演奏情報!K13="", "",演奏情報!K13)</f>
        <v/>
      </c>
      <c r="O21" s="120" t="s">
        <v>188</v>
      </c>
    </row>
    <row r="22" spans="3:19" ht="20" customHeight="1">
      <c r="C22" s="320"/>
      <c r="D22" s="323"/>
      <c r="E22" s="274" t="str">
        <f>IF(演奏情報!E14="", "",演奏情報!E14)</f>
        <v/>
      </c>
      <c r="F22" s="274"/>
      <c r="G22" s="274"/>
      <c r="H22" s="274"/>
      <c r="I22" s="314" t="s">
        <v>116</v>
      </c>
      <c r="J22" s="315"/>
      <c r="K22" s="316"/>
      <c r="L22" s="119" t="str">
        <f>IF(演奏情報!I14="", "",演奏情報!I14)</f>
        <v/>
      </c>
      <c r="M22" s="119" t="s">
        <v>244</v>
      </c>
      <c r="N22" s="119" t="str">
        <f>IF(演奏情報!K14="", "",演奏情報!K14)</f>
        <v/>
      </c>
      <c r="O22" s="120" t="s">
        <v>188</v>
      </c>
    </row>
    <row r="23" spans="3:19" ht="20" customHeight="1">
      <c r="C23" s="320"/>
      <c r="D23" s="323"/>
      <c r="E23" s="280" t="str">
        <f>IF(演奏情報!E15="", "",演奏情報!E15)</f>
        <v/>
      </c>
      <c r="F23" s="280"/>
      <c r="G23" s="280"/>
      <c r="H23" s="280"/>
      <c r="I23" s="289" t="s">
        <v>116</v>
      </c>
      <c r="J23" s="290"/>
      <c r="K23" s="291"/>
      <c r="L23" s="121" t="str">
        <f>IF(演奏情報!I15="", "",演奏情報!I15)</f>
        <v/>
      </c>
      <c r="M23" s="121" t="s">
        <v>244</v>
      </c>
      <c r="N23" s="121" t="str">
        <f>IF(演奏情報!K15="", "",演奏情報!K15)</f>
        <v/>
      </c>
      <c r="O23" s="122" t="s">
        <v>188</v>
      </c>
    </row>
    <row r="24" spans="3:19" ht="20" customHeight="1">
      <c r="C24" s="321"/>
      <c r="D24" s="324"/>
      <c r="E24" s="325" t="str">
        <f>IF(演奏情報!H16&lt;&gt;"　　← サブタイトルがある場合は「必ず選択」してください"," ---",演奏情報!E16)</f>
        <v xml:space="preserve"> ---</v>
      </c>
      <c r="F24" s="282"/>
      <c r="G24" s="282"/>
      <c r="H24" s="282"/>
      <c r="I24" s="282"/>
      <c r="J24" s="282"/>
      <c r="K24" s="282"/>
      <c r="L24" s="282"/>
      <c r="M24" s="282"/>
      <c r="N24" s="282"/>
      <c r="O24" s="283"/>
      <c r="Q24" s="126" t="str">
        <f>IF(E24="サブタイトルがある場合は「必ず選択」してください","← サブタイトルがある場合は「必ず選択」してください","")</f>
        <v/>
      </c>
    </row>
    <row r="25" spans="3:19" ht="26" customHeight="1">
      <c r="C25" s="317" t="s">
        <v>180</v>
      </c>
      <c r="D25" s="114" t="s">
        <v>214</v>
      </c>
      <c r="E25" s="275" t="str">
        <f>IF(演奏情報!E18="","",演奏情報!E18)</f>
        <v/>
      </c>
      <c r="F25" s="275"/>
      <c r="G25" s="284" t="s">
        <v>181</v>
      </c>
      <c r="H25" s="312" t="s">
        <v>214</v>
      </c>
      <c r="I25" s="312"/>
      <c r="J25" s="275" t="str">
        <f>IF(演奏情報!E21="","",演奏情報!E21)</f>
        <v/>
      </c>
      <c r="K25" s="275"/>
      <c r="L25" s="275"/>
      <c r="M25" s="275"/>
      <c r="N25" s="275"/>
      <c r="O25" s="279"/>
    </row>
    <row r="26" spans="3:19" ht="26" customHeight="1">
      <c r="C26" s="317"/>
      <c r="D26" s="115" t="s">
        <v>215</v>
      </c>
      <c r="E26" s="280" t="str">
        <f>IF(演奏情報!E19="","",演奏情報!E19)</f>
        <v/>
      </c>
      <c r="F26" s="280"/>
      <c r="G26" s="285"/>
      <c r="H26" s="318" t="s">
        <v>215</v>
      </c>
      <c r="I26" s="318"/>
      <c r="J26" s="280" t="str">
        <f>IF(演奏情報!E22="","",演奏情報!E22)</f>
        <v/>
      </c>
      <c r="K26" s="280"/>
      <c r="L26" s="280"/>
      <c r="M26" s="280"/>
      <c r="N26" s="280"/>
      <c r="O26" s="281"/>
    </row>
    <row r="27" spans="3:19" ht="26" customHeight="1">
      <c r="C27" s="108" t="s">
        <v>184</v>
      </c>
      <c r="D27" s="116" t="s">
        <v>214</v>
      </c>
      <c r="E27" s="282" t="str">
        <f>IF(演奏情報!E23="","",演奏情報!E23)</f>
        <v/>
      </c>
      <c r="F27" s="282"/>
      <c r="G27" s="282"/>
      <c r="H27" s="286" t="s">
        <v>215</v>
      </c>
      <c r="I27" s="286"/>
      <c r="J27" s="282" t="str">
        <f>IF(演奏情報!E24="","",演奏情報!E24)</f>
        <v/>
      </c>
      <c r="K27" s="282"/>
      <c r="L27" s="282"/>
      <c r="M27" s="282"/>
      <c r="N27" s="282"/>
      <c r="O27" s="283"/>
    </row>
    <row r="28" spans="3:19" ht="26" customHeight="1">
      <c r="C28" s="142" t="s">
        <v>297</v>
      </c>
      <c r="D28" s="143"/>
      <c r="E28" s="144"/>
      <c r="F28" s="144"/>
      <c r="G28" s="144"/>
      <c r="H28" s="169"/>
      <c r="I28" s="276" t="s">
        <v>338</v>
      </c>
      <c r="J28" s="269" t="s">
        <v>339</v>
      </c>
      <c r="K28" s="269"/>
      <c r="L28" s="269"/>
      <c r="M28" s="269" t="s">
        <v>340</v>
      </c>
      <c r="N28" s="269"/>
      <c r="O28" s="270"/>
    </row>
    <row r="29" spans="3:19" ht="36" customHeight="1">
      <c r="C29" s="309" t="str">
        <f>"　　"&amp;演奏情報!E25</f>
        <v>　　選択してください</v>
      </c>
      <c r="D29" s="310"/>
      <c r="E29" s="310"/>
      <c r="F29" s="310"/>
      <c r="G29" s="310"/>
      <c r="H29" s="310"/>
      <c r="I29" s="276"/>
      <c r="J29" s="267">
        <f>入場券情報!D8</f>
        <v>0</v>
      </c>
      <c r="K29" s="267"/>
      <c r="L29" s="267"/>
      <c r="M29" s="267">
        <f>入場券情報!D9</f>
        <v>0</v>
      </c>
      <c r="N29" s="267"/>
      <c r="O29" s="268"/>
      <c r="Q29" s="126" t="s">
        <v>367</v>
      </c>
      <c r="S29" s="186" t="str">
        <f>IF(入場券情報!J8="確認","枚数不足・入場券の枚数を確認してください","")</f>
        <v/>
      </c>
    </row>
    <row r="30" spans="3:19" ht="32" customHeight="1">
      <c r="C30" s="271" t="s">
        <v>296</v>
      </c>
      <c r="D30" s="272"/>
      <c r="E30" s="272"/>
      <c r="F30" s="272"/>
      <c r="G30" s="272"/>
      <c r="H30" s="272"/>
      <c r="I30" s="272"/>
      <c r="J30" s="272"/>
      <c r="K30" s="272"/>
      <c r="L30" s="264" t="str">
        <f>団体情報!K18</f>
        <v>選択してください</v>
      </c>
      <c r="M30" s="265"/>
      <c r="N30" s="265"/>
      <c r="O30" s="266"/>
    </row>
    <row r="31" spans="3:19" ht="32" customHeight="1">
      <c r="C31" s="304" t="s">
        <v>337</v>
      </c>
      <c r="D31" s="305"/>
      <c r="E31" s="305"/>
      <c r="F31" s="305"/>
      <c r="G31" s="305"/>
      <c r="H31" s="305"/>
      <c r="I31" s="305"/>
      <c r="J31" s="305"/>
      <c r="K31" s="305"/>
      <c r="L31" s="264" t="str">
        <f>団体情報!K19</f>
        <v>選択してください</v>
      </c>
      <c r="M31" s="265"/>
      <c r="N31" s="265"/>
      <c r="O31" s="266"/>
    </row>
    <row r="32" spans="3:19" ht="32" customHeight="1">
      <c r="C32" s="306" t="s">
        <v>221</v>
      </c>
      <c r="D32" s="307"/>
      <c r="E32" s="307"/>
      <c r="F32" s="307"/>
      <c r="G32" s="307"/>
      <c r="H32" s="307"/>
      <c r="I32" s="307"/>
      <c r="J32" s="307"/>
      <c r="K32" s="307"/>
      <c r="L32" s="264" t="str">
        <f>団体情報!D16</f>
        <v>選択してください</v>
      </c>
      <c r="M32" s="265"/>
      <c r="N32" s="265"/>
      <c r="O32" s="266"/>
    </row>
    <row r="33" spans="3:17" ht="22" customHeight="1">
      <c r="C33" s="89" t="s">
        <v>216</v>
      </c>
      <c r="D33" s="447"/>
      <c r="E33" s="448"/>
      <c r="F33" s="448"/>
      <c r="G33" s="448"/>
      <c r="H33" s="448"/>
      <c r="I33" s="448"/>
      <c r="J33" s="448"/>
      <c r="K33" s="448"/>
      <c r="L33" s="448"/>
      <c r="M33" s="448"/>
      <c r="N33" s="448"/>
      <c r="O33" s="105"/>
    </row>
    <row r="34" spans="3:17" ht="20" customHeight="1">
      <c r="C34" s="89"/>
      <c r="D34" s="447"/>
      <c r="E34" s="448"/>
      <c r="F34" s="448"/>
      <c r="G34" s="448"/>
      <c r="H34" s="448"/>
      <c r="I34" s="449">
        <f>基本情報!C19</f>
        <v>45948</v>
      </c>
      <c r="J34" s="449"/>
      <c r="K34" s="449"/>
      <c r="L34" s="449"/>
      <c r="M34" s="449"/>
      <c r="N34" s="449"/>
      <c r="O34" s="303"/>
    </row>
    <row r="35" spans="3:17" ht="25" customHeight="1">
      <c r="C35" s="89"/>
      <c r="D35" s="450" t="s">
        <v>208</v>
      </c>
      <c r="E35" s="308" t="str">
        <f>IF(団体情報!D9="","","　"&amp;団体情報!D9&amp;"　")</f>
        <v/>
      </c>
      <c r="F35" s="308"/>
      <c r="G35" s="308"/>
      <c r="H35" s="308"/>
      <c r="I35" s="308"/>
      <c r="J35" s="308"/>
      <c r="K35" s="308"/>
      <c r="L35" s="448"/>
      <c r="M35" s="448"/>
      <c r="N35" s="448"/>
      <c r="O35" s="105"/>
    </row>
    <row r="36" spans="3:17" ht="25" customHeight="1">
      <c r="C36" s="89"/>
      <c r="D36" s="451" t="s">
        <v>217</v>
      </c>
      <c r="E36" s="300" t="str">
        <f>IF(団体情報!D10="","","　　　"&amp;団体情報!D10&amp;"　")</f>
        <v/>
      </c>
      <c r="F36" s="300"/>
      <c r="G36" s="300"/>
      <c r="H36" s="300"/>
      <c r="I36" s="111"/>
      <c r="J36" s="302" t="s">
        <v>226</v>
      </c>
      <c r="K36" s="302"/>
      <c r="L36" s="448"/>
      <c r="M36" s="448"/>
      <c r="N36" s="448"/>
      <c r="O36" s="105"/>
      <c r="Q36" s="126" t="s">
        <v>228</v>
      </c>
    </row>
    <row r="37" spans="3:17" ht="25" customHeight="1">
      <c r="C37" s="89"/>
      <c r="D37" s="451" t="s">
        <v>218</v>
      </c>
      <c r="E37" s="300" t="str">
        <f>IF(団体情報!D14="","","　　　"&amp;団体情報!D14&amp;"　")</f>
        <v/>
      </c>
      <c r="F37" s="300"/>
      <c r="G37" s="300"/>
      <c r="H37" s="300"/>
      <c r="I37" s="111"/>
      <c r="J37" s="111"/>
      <c r="K37" s="111"/>
      <c r="L37" s="448"/>
      <c r="M37" s="448"/>
      <c r="N37" s="448"/>
      <c r="O37" s="105"/>
    </row>
    <row r="38" spans="3:17" ht="25" customHeight="1">
      <c r="C38" s="89"/>
      <c r="D38" s="451"/>
      <c r="E38" s="448" t="s">
        <v>219</v>
      </c>
      <c r="F38" s="448"/>
      <c r="G38" s="452" t="str">
        <f>IF(団体情報!D15="","","TEL "&amp;団体情報!D15&amp;" - "&amp;団体情報!F15&amp;" - "&amp;団体情報!H15)</f>
        <v/>
      </c>
      <c r="H38" s="452"/>
      <c r="I38" s="452"/>
      <c r="J38" s="452"/>
      <c r="K38" s="452"/>
      <c r="L38" s="448"/>
      <c r="M38" s="448"/>
      <c r="N38" s="448"/>
      <c r="O38" s="105"/>
    </row>
    <row r="39" spans="3:17" ht="25" customHeight="1">
      <c r="C39" s="89"/>
      <c r="D39" s="451" t="s">
        <v>220</v>
      </c>
      <c r="E39" s="448" t="str">
        <f>"〒 "&amp;団体情報!D11&amp;" - "&amp;団体情報!F11</f>
        <v xml:space="preserve">〒  - </v>
      </c>
      <c r="F39" s="448"/>
      <c r="G39" s="448" t="str">
        <f>"TEL "&amp;団体情報!D13&amp;" - "&amp;団体情報!F13&amp;" - "&amp;団体情報!H13</f>
        <v xml:space="preserve">TEL  -  - </v>
      </c>
      <c r="H39" s="448"/>
      <c r="I39" s="448"/>
      <c r="J39" s="448"/>
      <c r="K39" s="448"/>
      <c r="L39" s="448"/>
      <c r="M39" s="448"/>
      <c r="N39" s="448"/>
      <c r="O39" s="105"/>
    </row>
    <row r="40" spans="3:17" ht="25" customHeight="1">
      <c r="C40" s="89"/>
      <c r="D40" s="448"/>
      <c r="E40" s="301" t="str">
        <f>IF(団体情報!D12="","",団体情報!D12)</f>
        <v/>
      </c>
      <c r="F40" s="301"/>
      <c r="G40" s="301"/>
      <c r="H40" s="301"/>
      <c r="I40" s="301"/>
      <c r="J40" s="301"/>
      <c r="K40" s="301"/>
      <c r="L40" s="448"/>
      <c r="M40" s="448"/>
      <c r="N40" s="448"/>
      <c r="O40" s="105"/>
    </row>
    <row r="41" spans="3:17" ht="16" thickBot="1">
      <c r="C41" s="9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7"/>
    </row>
    <row r="42" spans="3:17" ht="14" customHeight="1">
      <c r="C42" s="453" t="s">
        <v>392</v>
      </c>
      <c r="D42" s="453"/>
      <c r="E42" s="453"/>
      <c r="F42" s="453"/>
      <c r="G42" s="453"/>
      <c r="H42" s="453"/>
      <c r="I42" s="453"/>
      <c r="J42" s="453"/>
      <c r="K42" s="453"/>
      <c r="L42" s="453"/>
      <c r="M42" s="453"/>
      <c r="N42" s="453"/>
      <c r="O42" s="453"/>
    </row>
    <row r="43" spans="3:17" ht="14" customHeight="1">
      <c r="C43" s="453" t="s">
        <v>393</v>
      </c>
      <c r="D43" s="453"/>
      <c r="E43" s="453"/>
      <c r="F43" s="453"/>
      <c r="G43" s="453"/>
      <c r="H43" s="453"/>
      <c r="I43" s="453"/>
      <c r="J43" s="453"/>
      <c r="K43" s="453"/>
      <c r="L43" s="453"/>
      <c r="M43" s="453"/>
      <c r="N43" s="453"/>
      <c r="O43" s="453"/>
    </row>
    <row r="44" spans="3:17" ht="14" customHeight="1">
      <c r="C44" s="453" t="s">
        <v>394</v>
      </c>
      <c r="D44" s="453"/>
      <c r="E44" s="453"/>
      <c r="F44" s="453"/>
      <c r="G44" s="453"/>
      <c r="H44" s="453"/>
      <c r="I44" s="453"/>
      <c r="J44" s="453"/>
      <c r="K44" s="453"/>
      <c r="L44" s="453"/>
      <c r="M44" s="453"/>
      <c r="N44" s="453"/>
      <c r="O44" s="453"/>
    </row>
    <row r="45" spans="3:17" ht="14" customHeight="1">
      <c r="C45" s="453" t="s">
        <v>395</v>
      </c>
      <c r="D45" s="453"/>
      <c r="E45" s="453"/>
      <c r="F45" s="453"/>
      <c r="G45" s="453"/>
      <c r="H45" s="453"/>
      <c r="I45" s="453"/>
      <c r="J45" s="453"/>
      <c r="K45" s="453"/>
      <c r="L45" s="453"/>
      <c r="M45" s="453"/>
      <c r="N45" s="453"/>
      <c r="O45" s="453"/>
    </row>
    <row r="46" spans="3:17" ht="14" customHeight="1">
      <c r="C46" s="453" t="s">
        <v>396</v>
      </c>
      <c r="D46" s="453"/>
      <c r="E46" s="453"/>
      <c r="F46" s="453"/>
      <c r="G46" s="453"/>
      <c r="H46" s="453"/>
      <c r="I46" s="453"/>
      <c r="J46" s="453"/>
      <c r="K46" s="453"/>
      <c r="L46" s="453"/>
      <c r="M46" s="453"/>
      <c r="N46" s="453"/>
      <c r="O46" s="453"/>
    </row>
  </sheetData>
  <sheetProtection algorithmName="SHA-512" hashValue="ChKE2irbOaM1OEADoVgUbUe625/tLnAwWi0W+yR357hdOINHy7TJpLIyAziHI6HStVaS3l7Wsu+T33sAjOl9YA==" saltValue="KbK23IIT0YtfDEzzvRc+1g==" spinCount="100000" sheet="1" objects="1" scenarios="1" selectLockedCells="1"/>
  <mergeCells count="60">
    <mergeCell ref="C42:O42"/>
    <mergeCell ref="C43:O43"/>
    <mergeCell ref="C44:O44"/>
    <mergeCell ref="C45:O45"/>
    <mergeCell ref="C46:O46"/>
    <mergeCell ref="C25:C26"/>
    <mergeCell ref="H25:I25"/>
    <mergeCell ref="H26:I26"/>
    <mergeCell ref="C14:C24"/>
    <mergeCell ref="D18:D24"/>
    <mergeCell ref="E24:O24"/>
    <mergeCell ref="E23:H23"/>
    <mergeCell ref="I18:K18"/>
    <mergeCell ref="I19:K19"/>
    <mergeCell ref="I20:K20"/>
    <mergeCell ref="I21:K21"/>
    <mergeCell ref="I22:K22"/>
    <mergeCell ref="E37:H37"/>
    <mergeCell ref="L31:O31"/>
    <mergeCell ref="E40:K40"/>
    <mergeCell ref="G38:K38"/>
    <mergeCell ref="J36:K36"/>
    <mergeCell ref="I34:O34"/>
    <mergeCell ref="C31:K31"/>
    <mergeCell ref="C32:K32"/>
    <mergeCell ref="L32:O32"/>
    <mergeCell ref="E35:K35"/>
    <mergeCell ref="E36:H36"/>
    <mergeCell ref="D10:E10"/>
    <mergeCell ref="J25:O25"/>
    <mergeCell ref="J26:O26"/>
    <mergeCell ref="J27:O27"/>
    <mergeCell ref="E25:F25"/>
    <mergeCell ref="E26:F26"/>
    <mergeCell ref="E27:G27"/>
    <mergeCell ref="G25:G26"/>
    <mergeCell ref="H27:I27"/>
    <mergeCell ref="E20:H20"/>
    <mergeCell ref="D14:D17"/>
    <mergeCell ref="E13:O13"/>
    <mergeCell ref="I23:K23"/>
    <mergeCell ref="J11:L12"/>
    <mergeCell ref="M11:O12"/>
    <mergeCell ref="L14:O14"/>
    <mergeCell ref="D12:I12"/>
    <mergeCell ref="D11:I11"/>
    <mergeCell ref="L30:O30"/>
    <mergeCell ref="M29:O29"/>
    <mergeCell ref="J29:L29"/>
    <mergeCell ref="M28:O28"/>
    <mergeCell ref="C30:K30"/>
    <mergeCell ref="E15:K15"/>
    <mergeCell ref="E17:K17"/>
    <mergeCell ref="E21:H21"/>
    <mergeCell ref="E18:H18"/>
    <mergeCell ref="E19:H19"/>
    <mergeCell ref="J28:L28"/>
    <mergeCell ref="I28:I29"/>
    <mergeCell ref="C29:H29"/>
    <mergeCell ref="E22:H22"/>
  </mergeCells>
  <phoneticPr fontId="6"/>
  <conditionalFormatting sqref="D10:E10 C29 L30:O32">
    <cfRule type="containsText" dxfId="4" priority="5" operator="containsText" text="選択してください">
      <formula>NOT(ISERROR(SEARCH("選択してください",C10)))</formula>
    </cfRule>
  </conditionalFormatting>
  <conditionalFormatting sqref="E24:O24">
    <cfRule type="expression" dxfId="3" priority="1" stopIfTrue="1">
      <formula>$E$24="サブタイトルがある場合は「必ず選択」してください"</formula>
    </cfRule>
  </conditionalFormatting>
  <conditionalFormatting sqref="S29">
    <cfRule type="expression" dxfId="0" priority="2">
      <formula>$S$29&lt;&gt;""</formula>
    </cfRule>
  </conditionalFormatting>
  <printOptions horizontalCentered="1" verticalCentered="1"/>
  <pageMargins left="0.55118110236220474" right="0.55118110236220474" top="0.55118110236220474" bottom="0.39370078740157483" header="0.31496062992125984" footer="0.31496062992125984"/>
  <pageSetup paperSize="9" scale="83" orientation="portrait" horizontalDpi="0" verticalDpi="0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stopIfTrue="1" id="{F54E8C4E-F981-5845-A56F-248F7B14A7AB}">
            <xm:f>基本情報!$C$27&gt;入場券情報!$H$9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J29</xm:sqref>
        </x14:conditionalFormatting>
        <x14:conditionalFormatting xmlns:xm="http://schemas.microsoft.com/office/excel/2006/main">
          <x14:cfRule type="expression" priority="4" stopIfTrue="1" id="{2AB4930F-AE0F-C648-8BFC-076E8BB9A461}">
            <xm:f>基本情報!$C$27&gt;入場券情報!$H$9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M29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0A64C-E6C0-6D43-80F5-7FCE89411EDE}">
  <sheetPr>
    <tabColor rgb="FF00B0F0"/>
    <pageSetUpPr fitToPage="1"/>
  </sheetPr>
  <dimension ref="A1:AI51"/>
  <sheetViews>
    <sheetView showGridLines="0" showRowColHeaders="0" zoomScaleNormal="100" workbookViewId="0">
      <pane ySplit="5" topLeftCell="A6" activePane="bottomLeft" state="frozen"/>
      <selection activeCell="E10" sqref="E10:L12"/>
      <selection pane="bottomLeft" activeCell="A5" sqref="A5"/>
    </sheetView>
  </sheetViews>
  <sheetFormatPr baseColWidth="10" defaultRowHeight="15"/>
  <cols>
    <col min="1" max="2" width="2.33203125" style="3" customWidth="1"/>
    <col min="3" max="3" width="8" style="3" customWidth="1"/>
    <col min="4" max="4" width="40.83203125" style="3" customWidth="1"/>
    <col min="5" max="5" width="8" style="3" customWidth="1"/>
    <col min="6" max="6" width="40.83203125" style="3" customWidth="1"/>
    <col min="7" max="17" width="10.83203125" style="3" customWidth="1"/>
    <col min="18" max="18" width="2.83203125" style="3" customWidth="1"/>
    <col min="19" max="19" width="5.83203125" style="3" customWidth="1"/>
    <col min="20" max="35" width="3" style="3" customWidth="1"/>
    <col min="36" max="16384" width="10.83203125" style="3"/>
  </cols>
  <sheetData>
    <row r="1" spans="1:35" s="51" customFormat="1" ht="24" customHeight="1">
      <c r="B1" s="54" t="s">
        <v>127</v>
      </c>
    </row>
    <row r="2" spans="1:35" s="1" customFormat="1" ht="22">
      <c r="B2" s="2" t="str">
        <f>基本情報!B20</f>
        <v>第58回 北九州アンサンブルコンテスト</v>
      </c>
    </row>
    <row r="3" spans="1:35" s="49" customFormat="1" ht="3" customHeight="1"/>
    <row r="4" spans="1:35" s="1" customFormat="1" ht="24">
      <c r="B4" s="52" t="s">
        <v>307</v>
      </c>
      <c r="G4" s="83" t="s">
        <v>227</v>
      </c>
      <c r="AI4" s="83" t="s">
        <v>204</v>
      </c>
    </row>
    <row r="5" spans="1:35">
      <c r="A5" s="135"/>
    </row>
    <row r="7" spans="1:35" ht="22">
      <c r="C7" s="127" t="str">
        <f>基本情報!B20&amp;"参加申込書（使用打楽器）"</f>
        <v>第58回 北九州アンサンブルコンテスト参加申込書（使用打楽器）</v>
      </c>
      <c r="H7" s="154" t="s">
        <v>331</v>
      </c>
    </row>
    <row r="8" spans="1:35" ht="16" thickBot="1">
      <c r="H8" s="135" t="s">
        <v>329</v>
      </c>
    </row>
    <row r="9" spans="1:35" ht="35" customHeight="1" thickBot="1">
      <c r="C9" s="161" t="s">
        <v>208</v>
      </c>
      <c r="D9" s="326" t="str">
        <f>IF(ISBLANK(団体情報!D9),"",団体情報!D9)</f>
        <v/>
      </c>
      <c r="E9" s="327"/>
      <c r="H9" s="154" t="s">
        <v>310</v>
      </c>
    </row>
    <row r="10" spans="1:35">
      <c r="E10" s="126"/>
    </row>
    <row r="11" spans="1:35" ht="16" thickBot="1">
      <c r="C11" s="3" t="s">
        <v>308</v>
      </c>
    </row>
    <row r="12" spans="1:35" ht="22" customHeight="1">
      <c r="C12" s="158">
        <v>1</v>
      </c>
      <c r="D12" s="162" t="str">
        <f>IF(ISBLANK('演奏情報(打楽器)'!D10),"",'演奏情報(打楽器)'!D10)</f>
        <v/>
      </c>
      <c r="E12" s="155">
        <v>21</v>
      </c>
      <c r="F12" s="454" t="str">
        <f>IF(ISBLANK('演奏情報(打楽器)'!F10),"",'演奏情報(打楽器)'!F10)</f>
        <v/>
      </c>
    </row>
    <row r="13" spans="1:35" ht="22" customHeight="1">
      <c r="C13" s="159">
        <v>2</v>
      </c>
      <c r="D13" s="163" t="str">
        <f>IF(ISBLANK('演奏情報(打楽器)'!D11),"",'演奏情報(打楽器)'!D11)</f>
        <v/>
      </c>
      <c r="E13" s="156">
        <v>22</v>
      </c>
      <c r="F13" s="455" t="str">
        <f>IF(ISBLANK('演奏情報(打楽器)'!F11),"",'演奏情報(打楽器)'!F11)</f>
        <v/>
      </c>
    </row>
    <row r="14" spans="1:35" ht="22" customHeight="1">
      <c r="C14" s="159">
        <v>3</v>
      </c>
      <c r="D14" s="163" t="str">
        <f>IF(ISBLANK('演奏情報(打楽器)'!D12),"",'演奏情報(打楽器)'!D12)</f>
        <v/>
      </c>
      <c r="E14" s="156">
        <v>23</v>
      </c>
      <c r="F14" s="455" t="str">
        <f>IF(ISBLANK('演奏情報(打楽器)'!F12),"",'演奏情報(打楽器)'!F12)</f>
        <v/>
      </c>
    </row>
    <row r="15" spans="1:35" ht="22" customHeight="1">
      <c r="C15" s="159">
        <v>4</v>
      </c>
      <c r="D15" s="163" t="str">
        <f>IF(ISBLANK('演奏情報(打楽器)'!D13),"",'演奏情報(打楽器)'!D13)</f>
        <v/>
      </c>
      <c r="E15" s="156">
        <v>24</v>
      </c>
      <c r="F15" s="455" t="str">
        <f>IF(ISBLANK('演奏情報(打楽器)'!F13),"",'演奏情報(打楽器)'!F13)</f>
        <v/>
      </c>
    </row>
    <row r="16" spans="1:35" ht="22" customHeight="1">
      <c r="C16" s="159">
        <v>5</v>
      </c>
      <c r="D16" s="163" t="str">
        <f>IF(ISBLANK('演奏情報(打楽器)'!D14),"",'演奏情報(打楽器)'!D14)</f>
        <v/>
      </c>
      <c r="E16" s="156">
        <v>25</v>
      </c>
      <c r="F16" s="455" t="str">
        <f>IF(ISBLANK('演奏情報(打楽器)'!F14),"",'演奏情報(打楽器)'!F14)</f>
        <v/>
      </c>
    </row>
    <row r="17" spans="3:6" ht="22" customHeight="1">
      <c r="C17" s="159">
        <v>6</v>
      </c>
      <c r="D17" s="163" t="str">
        <f>IF(ISBLANK('演奏情報(打楽器)'!D15),"",'演奏情報(打楽器)'!D15)</f>
        <v/>
      </c>
      <c r="E17" s="156">
        <v>26</v>
      </c>
      <c r="F17" s="455" t="str">
        <f>IF(ISBLANK('演奏情報(打楽器)'!F15),"",'演奏情報(打楽器)'!F15)</f>
        <v/>
      </c>
    </row>
    <row r="18" spans="3:6" ht="22" customHeight="1">
      <c r="C18" s="159">
        <v>7</v>
      </c>
      <c r="D18" s="163" t="str">
        <f>IF(ISBLANK('演奏情報(打楽器)'!D16),"",'演奏情報(打楽器)'!D16)</f>
        <v/>
      </c>
      <c r="E18" s="156">
        <v>27</v>
      </c>
      <c r="F18" s="455" t="str">
        <f>IF(ISBLANK('演奏情報(打楽器)'!F16),"",'演奏情報(打楽器)'!F16)</f>
        <v/>
      </c>
    </row>
    <row r="19" spans="3:6" ht="22" customHeight="1">
      <c r="C19" s="159">
        <v>8</v>
      </c>
      <c r="D19" s="163" t="str">
        <f>IF(ISBLANK('演奏情報(打楽器)'!D17),"",'演奏情報(打楽器)'!D17)</f>
        <v/>
      </c>
      <c r="E19" s="156">
        <v>28</v>
      </c>
      <c r="F19" s="455" t="str">
        <f>IF(ISBLANK('演奏情報(打楽器)'!F17),"",'演奏情報(打楽器)'!F17)</f>
        <v/>
      </c>
    </row>
    <row r="20" spans="3:6" ht="22" customHeight="1">
      <c r="C20" s="159">
        <v>9</v>
      </c>
      <c r="D20" s="163" t="str">
        <f>IF(ISBLANK('演奏情報(打楽器)'!D18),"",'演奏情報(打楽器)'!D18)</f>
        <v/>
      </c>
      <c r="E20" s="156">
        <v>29</v>
      </c>
      <c r="F20" s="455" t="str">
        <f>IF(ISBLANK('演奏情報(打楽器)'!F18),"",'演奏情報(打楽器)'!F18)</f>
        <v/>
      </c>
    </row>
    <row r="21" spans="3:6" ht="22" customHeight="1">
      <c r="C21" s="159">
        <v>10</v>
      </c>
      <c r="D21" s="163" t="str">
        <f>IF(ISBLANK('演奏情報(打楽器)'!D19),"",'演奏情報(打楽器)'!D19)</f>
        <v/>
      </c>
      <c r="E21" s="156">
        <v>30</v>
      </c>
      <c r="F21" s="455" t="str">
        <f>IF(ISBLANK('演奏情報(打楽器)'!F19),"",'演奏情報(打楽器)'!F19)</f>
        <v/>
      </c>
    </row>
    <row r="22" spans="3:6" ht="22" customHeight="1">
      <c r="C22" s="159">
        <v>11</v>
      </c>
      <c r="D22" s="163" t="str">
        <f>IF(ISBLANK('演奏情報(打楽器)'!D20),"",'演奏情報(打楽器)'!D20)</f>
        <v/>
      </c>
      <c r="E22" s="156">
        <v>31</v>
      </c>
      <c r="F22" s="455" t="str">
        <f>IF(ISBLANK('演奏情報(打楽器)'!F20),"",'演奏情報(打楽器)'!F20)</f>
        <v/>
      </c>
    </row>
    <row r="23" spans="3:6" ht="22" customHeight="1">
      <c r="C23" s="159">
        <v>12</v>
      </c>
      <c r="D23" s="163" t="str">
        <f>IF(ISBLANK('演奏情報(打楽器)'!D21),"",'演奏情報(打楽器)'!D21)</f>
        <v/>
      </c>
      <c r="E23" s="156">
        <v>32</v>
      </c>
      <c r="F23" s="455" t="str">
        <f>IF(ISBLANK('演奏情報(打楽器)'!F21),"",'演奏情報(打楽器)'!F21)</f>
        <v/>
      </c>
    </row>
    <row r="24" spans="3:6" ht="22" customHeight="1">
      <c r="C24" s="159">
        <v>13</v>
      </c>
      <c r="D24" s="163" t="str">
        <f>IF(ISBLANK('演奏情報(打楽器)'!D22),"",'演奏情報(打楽器)'!D22)</f>
        <v/>
      </c>
      <c r="E24" s="156">
        <v>33</v>
      </c>
      <c r="F24" s="455" t="str">
        <f>IF(ISBLANK('演奏情報(打楽器)'!F22),"",'演奏情報(打楽器)'!F22)</f>
        <v/>
      </c>
    </row>
    <row r="25" spans="3:6" ht="22" customHeight="1">
      <c r="C25" s="159">
        <v>14</v>
      </c>
      <c r="D25" s="163" t="str">
        <f>IF(ISBLANK('演奏情報(打楽器)'!D23),"",'演奏情報(打楽器)'!D23)</f>
        <v/>
      </c>
      <c r="E25" s="156">
        <v>34</v>
      </c>
      <c r="F25" s="455" t="str">
        <f>IF(ISBLANK('演奏情報(打楽器)'!F23),"",'演奏情報(打楽器)'!F23)</f>
        <v/>
      </c>
    </row>
    <row r="26" spans="3:6" ht="22" customHeight="1">
      <c r="C26" s="159">
        <v>15</v>
      </c>
      <c r="D26" s="163" t="str">
        <f>IF(ISBLANK('演奏情報(打楽器)'!D24),"",'演奏情報(打楽器)'!D24)</f>
        <v/>
      </c>
      <c r="E26" s="156">
        <v>35</v>
      </c>
      <c r="F26" s="455" t="str">
        <f>IF(ISBLANK('演奏情報(打楽器)'!F24),"",'演奏情報(打楽器)'!F24)</f>
        <v/>
      </c>
    </row>
    <row r="27" spans="3:6" ht="22" customHeight="1">
      <c r="C27" s="159">
        <v>16</v>
      </c>
      <c r="D27" s="163" t="str">
        <f>IF(ISBLANK('演奏情報(打楽器)'!D25),"",'演奏情報(打楽器)'!D25)</f>
        <v/>
      </c>
      <c r="E27" s="156">
        <v>36</v>
      </c>
      <c r="F27" s="455" t="str">
        <f>IF(ISBLANK('演奏情報(打楽器)'!F25),"",'演奏情報(打楽器)'!F25)</f>
        <v/>
      </c>
    </row>
    <row r="28" spans="3:6" ht="22" customHeight="1">
      <c r="C28" s="159">
        <v>17</v>
      </c>
      <c r="D28" s="163" t="str">
        <f>IF(ISBLANK('演奏情報(打楽器)'!D26),"",'演奏情報(打楽器)'!D26)</f>
        <v/>
      </c>
      <c r="E28" s="156">
        <v>37</v>
      </c>
      <c r="F28" s="455" t="str">
        <f>IF(ISBLANK('演奏情報(打楽器)'!F26),"",'演奏情報(打楽器)'!F26)</f>
        <v/>
      </c>
    </row>
    <row r="29" spans="3:6" ht="22" customHeight="1">
      <c r="C29" s="159">
        <v>18</v>
      </c>
      <c r="D29" s="163" t="str">
        <f>IF(ISBLANK('演奏情報(打楽器)'!D27),"",'演奏情報(打楽器)'!D27)</f>
        <v/>
      </c>
      <c r="E29" s="156">
        <v>38</v>
      </c>
      <c r="F29" s="455" t="str">
        <f>IF(ISBLANK('演奏情報(打楽器)'!F27),"",'演奏情報(打楽器)'!F27)</f>
        <v/>
      </c>
    </row>
    <row r="30" spans="3:6" ht="22" customHeight="1">
      <c r="C30" s="159">
        <v>19</v>
      </c>
      <c r="D30" s="163" t="str">
        <f>IF(ISBLANK('演奏情報(打楽器)'!D28),"",'演奏情報(打楽器)'!D28)</f>
        <v/>
      </c>
      <c r="E30" s="156">
        <v>39</v>
      </c>
      <c r="F30" s="455" t="str">
        <f>IF(ISBLANK('演奏情報(打楽器)'!F28),"",'演奏情報(打楽器)'!F28)</f>
        <v/>
      </c>
    </row>
    <row r="31" spans="3:6" ht="22" customHeight="1" thickBot="1">
      <c r="C31" s="160">
        <v>20</v>
      </c>
      <c r="D31" s="164" t="str">
        <f>IF(ISBLANK('演奏情報(打楽器)'!D29),"",'演奏情報(打楽器)'!D29)</f>
        <v/>
      </c>
      <c r="E31" s="157">
        <v>40</v>
      </c>
      <c r="F31" s="456" t="str">
        <f>IF(ISBLANK('演奏情報(打楽器)'!F29),"",'演奏情報(打楽器)'!F29)</f>
        <v/>
      </c>
    </row>
    <row r="32" spans="3:6">
      <c r="C32" s="88" t="s">
        <v>309</v>
      </c>
      <c r="D32" s="92"/>
      <c r="E32" s="92"/>
      <c r="F32" s="93"/>
    </row>
    <row r="33" spans="3:6">
      <c r="C33" s="89"/>
      <c r="D33" s="448"/>
      <c r="E33" s="448"/>
      <c r="F33" s="105"/>
    </row>
    <row r="34" spans="3:6">
      <c r="C34" s="89"/>
      <c r="D34" s="448"/>
      <c r="E34" s="448"/>
      <c r="F34" s="105"/>
    </row>
    <row r="35" spans="3:6">
      <c r="C35" s="89"/>
      <c r="D35" s="448"/>
      <c r="E35" s="448"/>
      <c r="F35" s="105"/>
    </row>
    <row r="36" spans="3:6">
      <c r="C36" s="89"/>
      <c r="D36" s="448"/>
      <c r="E36" s="448"/>
      <c r="F36" s="105"/>
    </row>
    <row r="37" spans="3:6">
      <c r="C37" s="89"/>
      <c r="D37" s="448"/>
      <c r="E37" s="448"/>
      <c r="F37" s="105"/>
    </row>
    <row r="38" spans="3:6">
      <c r="C38" s="89"/>
      <c r="D38" s="448"/>
      <c r="E38" s="448"/>
      <c r="F38" s="105"/>
    </row>
    <row r="39" spans="3:6">
      <c r="C39" s="89"/>
      <c r="D39" s="448"/>
      <c r="E39" s="448"/>
      <c r="F39" s="105"/>
    </row>
    <row r="40" spans="3:6">
      <c r="C40" s="89"/>
      <c r="D40" s="448"/>
      <c r="E40" s="448"/>
      <c r="F40" s="105"/>
    </row>
    <row r="41" spans="3:6">
      <c r="C41" s="89"/>
      <c r="D41" s="448"/>
      <c r="E41" s="448"/>
      <c r="F41" s="105"/>
    </row>
    <row r="42" spans="3:6">
      <c r="C42" s="89"/>
      <c r="D42" s="448"/>
      <c r="E42" s="448"/>
      <c r="F42" s="105"/>
    </row>
    <row r="43" spans="3:6">
      <c r="C43" s="89"/>
      <c r="D43" s="448"/>
      <c r="E43" s="448"/>
      <c r="F43" s="105"/>
    </row>
    <row r="44" spans="3:6">
      <c r="C44" s="89"/>
      <c r="D44" s="448"/>
      <c r="E44" s="448"/>
      <c r="F44" s="105"/>
    </row>
    <row r="45" spans="3:6">
      <c r="C45" s="89"/>
      <c r="D45" s="448"/>
      <c r="E45" s="448"/>
      <c r="F45" s="105"/>
    </row>
    <row r="46" spans="3:6">
      <c r="C46" s="89"/>
      <c r="D46" s="448"/>
      <c r="E46" s="448"/>
      <c r="F46" s="105"/>
    </row>
    <row r="47" spans="3:6">
      <c r="C47" s="89"/>
      <c r="D47" s="448"/>
      <c r="E47" s="448"/>
      <c r="F47" s="105"/>
    </row>
    <row r="48" spans="3:6">
      <c r="C48" s="89"/>
      <c r="D48" s="448"/>
      <c r="E48" s="448"/>
      <c r="F48" s="105"/>
    </row>
    <row r="49" spans="3:6">
      <c r="C49" s="89"/>
      <c r="D49" s="448"/>
      <c r="E49" s="448"/>
      <c r="F49" s="105"/>
    </row>
    <row r="50" spans="3:6">
      <c r="C50" s="89"/>
      <c r="D50" s="448"/>
      <c r="E50" s="448"/>
      <c r="F50" s="105"/>
    </row>
    <row r="51" spans="3:6" ht="16" thickBot="1">
      <c r="C51" s="90"/>
      <c r="D51" s="106"/>
      <c r="E51" s="106"/>
      <c r="F51" s="107"/>
    </row>
  </sheetData>
  <sheetProtection algorithmName="SHA-512" hashValue="TYByffcdowRZlv3L+ctqZlQNDissE4hX+vYYtEw/IsoYIStIbVHoMrowJznrLtK/ZPOX26tK8ZEGcnLDcLqbsg==" saltValue="94XWo8FqVBT1rwaxtQntkw==" spinCount="100000" sheet="1" objects="1" scenarios="1" selectLockedCells="1"/>
  <mergeCells count="1">
    <mergeCell ref="D9:E9"/>
  </mergeCells>
  <phoneticPr fontId="6"/>
  <printOptions horizontalCentered="1" verticalCentered="1"/>
  <pageMargins left="0.56496062999999996" right="0.56496062999999996" top="0.56496062999999996" bottom="0.56496062999999996" header="0.31496062992126" footer="0.31496062992126"/>
  <pageSetup paperSize="9" scale="87" orientation="portrait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5AB07-28BB-9F40-A4F5-76896DA19B87}">
  <sheetPr>
    <tabColor rgb="FF00B0F0"/>
    <pageSetUpPr fitToPage="1"/>
  </sheetPr>
  <dimension ref="A1:AS43"/>
  <sheetViews>
    <sheetView showGridLines="0" showRowColHeaders="0" topLeftCell="C1" zoomScale="110" zoomScaleNormal="110" workbookViewId="0">
      <pane ySplit="5" topLeftCell="A6" activePane="bottomLeft" state="frozen"/>
      <selection activeCell="E10" sqref="E10:L12"/>
      <selection pane="bottomLeft" activeCell="C5" sqref="C5"/>
    </sheetView>
  </sheetViews>
  <sheetFormatPr baseColWidth="10" defaultRowHeight="15"/>
  <cols>
    <col min="1" max="1" width="7.1640625" style="3" hidden="1" customWidth="1"/>
    <col min="2" max="2" width="9.5" style="3" hidden="1" customWidth="1"/>
    <col min="3" max="4" width="2.33203125" style="3" customWidth="1"/>
    <col min="5" max="5" width="3.83203125" style="3" customWidth="1"/>
    <col min="6" max="6" width="6.1640625" style="3" customWidth="1"/>
    <col min="7" max="7" width="4.6640625" style="3" customWidth="1"/>
    <col min="8" max="8" width="10" style="3" customWidth="1"/>
    <col min="9" max="9" width="12.33203125" style="3" customWidth="1"/>
    <col min="10" max="10" width="7.83203125" style="3" customWidth="1"/>
    <col min="11" max="11" width="7" style="3" customWidth="1"/>
    <col min="12" max="12" width="11" style="3" customWidth="1"/>
    <col min="13" max="13" width="6.83203125" style="3" customWidth="1"/>
    <col min="14" max="14" width="4.33203125" style="3" customWidth="1"/>
    <col min="15" max="15" width="7.33203125" style="3" customWidth="1"/>
    <col min="16" max="22" width="3.6640625" style="3" customWidth="1"/>
    <col min="23" max="23" width="12" style="3" customWidth="1"/>
    <col min="24" max="28" width="2.83203125" style="3" customWidth="1"/>
    <col min="29" max="29" width="5.83203125" style="3" customWidth="1"/>
    <col min="30" max="45" width="3" style="3" customWidth="1"/>
    <col min="46" max="16384" width="10.83203125" style="3"/>
  </cols>
  <sheetData>
    <row r="1" spans="1:45" s="51" customFormat="1" ht="24" customHeight="1">
      <c r="D1" s="54" t="s">
        <v>127</v>
      </c>
    </row>
    <row r="2" spans="1:45" s="1" customFormat="1" ht="22">
      <c r="D2" s="2" t="str">
        <f>基本情報!B20</f>
        <v>第58回 北九州アンサンブルコンテスト</v>
      </c>
    </row>
    <row r="3" spans="1:45" s="49" customFormat="1" ht="3" customHeight="1"/>
    <row r="4" spans="1:45" s="1" customFormat="1" ht="24">
      <c r="D4" s="52" t="s">
        <v>242</v>
      </c>
      <c r="AS4" s="83" t="s">
        <v>212</v>
      </c>
    </row>
    <row r="5" spans="1:45">
      <c r="C5" s="135"/>
    </row>
    <row r="7" spans="1:45" ht="16" thickBot="1">
      <c r="H7" s="3" t="s">
        <v>120</v>
      </c>
    </row>
    <row r="8" spans="1:45" ht="16" thickTop="1">
      <c r="A8" s="5">
        <v>1</v>
      </c>
      <c r="B8" s="5"/>
      <c r="E8" s="404" t="s">
        <v>30</v>
      </c>
      <c r="F8" s="404"/>
      <c r="G8" s="6"/>
      <c r="H8" s="403" t="s">
        <v>19</v>
      </c>
      <c r="I8" s="384">
        <f>基本情報!C19</f>
        <v>45948</v>
      </c>
      <c r="J8" s="384"/>
      <c r="K8" s="385"/>
      <c r="L8" s="394" t="s">
        <v>31</v>
      </c>
      <c r="M8" s="395"/>
      <c r="N8" s="395"/>
      <c r="O8" s="395"/>
      <c r="P8" s="395"/>
      <c r="Q8" s="395"/>
      <c r="R8" s="395"/>
      <c r="S8" s="395"/>
      <c r="T8" s="395"/>
      <c r="U8" s="395"/>
      <c r="V8" s="395"/>
      <c r="W8" s="395"/>
    </row>
    <row r="9" spans="1:45" ht="13" customHeight="1" thickBot="1">
      <c r="A9" s="3">
        <v>1</v>
      </c>
      <c r="E9" s="7"/>
      <c r="F9" s="7"/>
      <c r="G9" s="8"/>
      <c r="H9" s="396"/>
      <c r="I9" s="386"/>
      <c r="J9" s="386"/>
      <c r="K9" s="387"/>
      <c r="L9" s="394"/>
      <c r="M9" s="395"/>
      <c r="N9" s="395"/>
      <c r="O9" s="395"/>
      <c r="P9" s="395"/>
      <c r="Q9" s="395"/>
      <c r="R9" s="395"/>
      <c r="S9" s="395"/>
      <c r="T9" s="395"/>
      <c r="U9" s="395"/>
      <c r="V9" s="395"/>
      <c r="W9" s="395"/>
    </row>
    <row r="10" spans="1:45" ht="15" customHeight="1" thickTop="1">
      <c r="A10" s="3">
        <v>2</v>
      </c>
      <c r="E10" s="396" t="s">
        <v>17</v>
      </c>
      <c r="F10" s="397"/>
      <c r="G10" s="382" t="str">
        <f>基本情報!B20</f>
        <v>第58回 北九州アンサンブルコンテスト</v>
      </c>
      <c r="H10" s="378"/>
      <c r="I10" s="378"/>
      <c r="J10" s="378"/>
      <c r="K10" s="378"/>
      <c r="L10" s="402" t="s">
        <v>18</v>
      </c>
      <c r="M10" s="376" t="str">
        <f>基本情報!B21</f>
        <v>若松市民会館大ホール</v>
      </c>
      <c r="N10" s="376"/>
      <c r="O10" s="376"/>
      <c r="P10" s="376"/>
      <c r="Q10" s="376"/>
      <c r="R10" s="376"/>
      <c r="S10" s="376"/>
      <c r="T10" s="376"/>
      <c r="U10" s="376"/>
      <c r="V10" s="377"/>
      <c r="W10" s="405" t="s">
        <v>20</v>
      </c>
      <c r="X10" s="406"/>
      <c r="Y10" s="406"/>
      <c r="Z10" s="297"/>
      <c r="AA10" s="298"/>
      <c r="AB10" s="298"/>
      <c r="AC10" s="383" t="s">
        <v>16</v>
      </c>
      <c r="AD10" s="287" t="s">
        <v>24</v>
      </c>
      <c r="AE10" s="287"/>
      <c r="AF10" s="287"/>
      <c r="AG10" s="287"/>
      <c r="AH10" s="287"/>
      <c r="AI10" s="375" t="s">
        <v>25</v>
      </c>
      <c r="AJ10" s="287"/>
      <c r="AK10" s="287"/>
      <c r="AL10" s="287"/>
      <c r="AM10" s="287"/>
      <c r="AN10" s="287"/>
      <c r="AO10" s="287"/>
      <c r="AP10" s="287"/>
      <c r="AQ10" s="287"/>
      <c r="AR10" s="287"/>
    </row>
    <row r="11" spans="1:45" ht="15" customHeight="1">
      <c r="A11" s="3" t="s">
        <v>11</v>
      </c>
      <c r="B11" s="3">
        <f>演奏情報!B31</f>
        <v>1</v>
      </c>
      <c r="E11" s="398"/>
      <c r="F11" s="399"/>
      <c r="G11" s="378"/>
      <c r="H11" s="378"/>
      <c r="I11" s="378"/>
      <c r="J11" s="378"/>
      <c r="K11" s="378"/>
      <c r="L11" s="399"/>
      <c r="M11" s="378"/>
      <c r="N11" s="378"/>
      <c r="O11" s="378"/>
      <c r="P11" s="378"/>
      <c r="Q11" s="378"/>
      <c r="R11" s="378"/>
      <c r="S11" s="378"/>
      <c r="T11" s="378"/>
      <c r="U11" s="378"/>
      <c r="V11" s="379"/>
      <c r="W11" s="405"/>
      <c r="X11" s="406"/>
      <c r="Y11" s="406"/>
      <c r="Z11" s="297"/>
      <c r="AA11" s="298"/>
      <c r="AB11" s="298"/>
      <c r="AC11" s="383"/>
      <c r="AD11" s="287"/>
      <c r="AE11" s="287"/>
      <c r="AF11" s="287"/>
      <c r="AG11" s="287"/>
      <c r="AH11" s="287"/>
      <c r="AI11" s="375"/>
      <c r="AJ11" s="287"/>
      <c r="AK11" s="287"/>
      <c r="AL11" s="287"/>
      <c r="AM11" s="287"/>
      <c r="AN11" s="287"/>
      <c r="AO11" s="287"/>
      <c r="AP11" s="287"/>
      <c r="AQ11" s="287"/>
      <c r="AR11" s="287"/>
    </row>
    <row r="12" spans="1:45" ht="15" customHeight="1">
      <c r="A12" s="3" t="s">
        <v>118</v>
      </c>
      <c r="B12" s="3">
        <f>COUNTIF(演奏情報!C32:C33,1)</f>
        <v>0</v>
      </c>
      <c r="E12" s="398"/>
      <c r="F12" s="399"/>
      <c r="G12" s="378"/>
      <c r="H12" s="378"/>
      <c r="I12" s="378"/>
      <c r="J12" s="378"/>
      <c r="K12" s="378"/>
      <c r="L12" s="399"/>
      <c r="M12" s="378"/>
      <c r="N12" s="378"/>
      <c r="O12" s="378"/>
      <c r="P12" s="378"/>
      <c r="Q12" s="378"/>
      <c r="R12" s="378"/>
      <c r="S12" s="378"/>
      <c r="T12" s="378"/>
      <c r="U12" s="378"/>
      <c r="V12" s="379"/>
      <c r="W12" s="405" t="s">
        <v>21</v>
      </c>
      <c r="X12" s="406"/>
      <c r="Y12" s="406"/>
      <c r="Z12" s="297"/>
      <c r="AA12" s="298"/>
      <c r="AB12" s="298"/>
      <c r="AC12" s="383" t="s">
        <v>15</v>
      </c>
      <c r="AD12" s="287"/>
      <c r="AE12" s="287"/>
      <c r="AF12" s="287"/>
      <c r="AG12" s="287"/>
      <c r="AH12" s="287"/>
      <c r="AI12" s="375"/>
      <c r="AJ12" s="287"/>
      <c r="AK12" s="287"/>
      <c r="AL12" s="287"/>
      <c r="AM12" s="287"/>
      <c r="AN12" s="287"/>
      <c r="AO12" s="287"/>
      <c r="AP12" s="287"/>
      <c r="AQ12" s="287"/>
      <c r="AR12" s="287"/>
    </row>
    <row r="13" spans="1:45" ht="13" customHeight="1">
      <c r="A13" s="3" t="s">
        <v>119</v>
      </c>
      <c r="B13" s="3">
        <f>COUNTIF(演奏情報!C34:C40,2)</f>
        <v>0</v>
      </c>
      <c r="E13" s="398" t="s">
        <v>41</v>
      </c>
      <c r="F13" s="399"/>
      <c r="G13" s="410" t="s">
        <v>106</v>
      </c>
      <c r="H13" s="407">
        <f>基本情報!C22</f>
        <v>45991</v>
      </c>
      <c r="I13" s="407"/>
      <c r="J13" s="388">
        <f>基本情報!D23</f>
        <v>1</v>
      </c>
      <c r="K13" s="391" t="s">
        <v>28</v>
      </c>
      <c r="L13" s="399" t="s">
        <v>42</v>
      </c>
      <c r="M13" s="378" t="s">
        <v>27</v>
      </c>
      <c r="N13" s="378"/>
      <c r="O13" s="378"/>
      <c r="P13" s="378"/>
      <c r="Q13" s="378"/>
      <c r="R13" s="378"/>
      <c r="S13" s="378"/>
      <c r="T13" s="378"/>
      <c r="U13" s="378"/>
      <c r="V13" s="379"/>
      <c r="W13" s="405"/>
      <c r="X13" s="406"/>
      <c r="Y13" s="406"/>
      <c r="Z13" s="297"/>
      <c r="AA13" s="298"/>
      <c r="AB13" s="298"/>
      <c r="AC13" s="383"/>
      <c r="AD13" s="287"/>
      <c r="AE13" s="287"/>
      <c r="AF13" s="287"/>
      <c r="AG13" s="287"/>
      <c r="AH13" s="287"/>
      <c r="AI13" s="375"/>
      <c r="AJ13" s="287"/>
      <c r="AK13" s="287"/>
      <c r="AL13" s="287"/>
      <c r="AM13" s="287"/>
      <c r="AN13" s="287"/>
      <c r="AO13" s="287"/>
      <c r="AP13" s="287"/>
      <c r="AQ13" s="287"/>
      <c r="AR13" s="287"/>
    </row>
    <row r="14" spans="1:45" ht="7" customHeight="1">
      <c r="E14" s="398"/>
      <c r="F14" s="399"/>
      <c r="G14" s="411"/>
      <c r="H14" s="408"/>
      <c r="I14" s="408"/>
      <c r="J14" s="389"/>
      <c r="K14" s="392"/>
      <c r="L14" s="399"/>
      <c r="M14" s="378"/>
      <c r="N14" s="378"/>
      <c r="O14" s="378"/>
      <c r="P14" s="378"/>
      <c r="Q14" s="378"/>
      <c r="R14" s="378"/>
      <c r="S14" s="378"/>
      <c r="T14" s="378"/>
      <c r="U14" s="378"/>
      <c r="V14" s="379"/>
      <c r="W14" s="405" t="s">
        <v>22</v>
      </c>
      <c r="X14" s="406"/>
      <c r="Y14" s="406"/>
      <c r="Z14" s="297"/>
      <c r="AA14" s="298"/>
      <c r="AB14" s="298"/>
      <c r="AC14" s="383" t="s">
        <v>23</v>
      </c>
      <c r="AD14" s="287"/>
      <c r="AE14" s="287"/>
      <c r="AF14" s="287"/>
      <c r="AG14" s="287"/>
      <c r="AH14" s="287"/>
      <c r="AI14" s="287" t="s">
        <v>26</v>
      </c>
      <c r="AJ14" s="287"/>
      <c r="AK14" s="287"/>
      <c r="AL14" s="287"/>
      <c r="AM14" s="287"/>
      <c r="AN14" s="287"/>
      <c r="AO14" s="287"/>
      <c r="AP14" s="287"/>
      <c r="AQ14" s="287"/>
      <c r="AR14" s="287"/>
    </row>
    <row r="15" spans="1:45" ht="7" customHeight="1">
      <c r="E15" s="398"/>
      <c r="F15" s="399"/>
      <c r="G15" s="411" t="s">
        <v>107</v>
      </c>
      <c r="H15" s="408">
        <f>基本情報!C23</f>
        <v>45991</v>
      </c>
      <c r="I15" s="408"/>
      <c r="J15" s="389"/>
      <c r="K15" s="392"/>
      <c r="L15" s="399"/>
      <c r="M15" s="378"/>
      <c r="N15" s="378"/>
      <c r="O15" s="378"/>
      <c r="P15" s="378"/>
      <c r="Q15" s="378"/>
      <c r="R15" s="378"/>
      <c r="S15" s="378"/>
      <c r="T15" s="378"/>
      <c r="U15" s="378"/>
      <c r="V15" s="379"/>
      <c r="W15" s="405"/>
      <c r="X15" s="406"/>
      <c r="Y15" s="406"/>
      <c r="Z15" s="297"/>
      <c r="AA15" s="298"/>
      <c r="AB15" s="298"/>
      <c r="AC15" s="383"/>
      <c r="AD15" s="287"/>
      <c r="AE15" s="287"/>
      <c r="AF15" s="287"/>
      <c r="AG15" s="287"/>
      <c r="AH15" s="287"/>
      <c r="AI15" s="287"/>
      <c r="AJ15" s="287"/>
      <c r="AK15" s="287"/>
      <c r="AL15" s="287"/>
      <c r="AM15" s="287"/>
      <c r="AN15" s="287"/>
      <c r="AO15" s="287"/>
      <c r="AP15" s="287"/>
      <c r="AQ15" s="287"/>
      <c r="AR15" s="287"/>
    </row>
    <row r="16" spans="1:45" ht="13" customHeight="1" thickBot="1">
      <c r="E16" s="400"/>
      <c r="F16" s="401"/>
      <c r="G16" s="412"/>
      <c r="H16" s="409"/>
      <c r="I16" s="409"/>
      <c r="J16" s="390"/>
      <c r="K16" s="393"/>
      <c r="L16" s="401"/>
      <c r="M16" s="380"/>
      <c r="N16" s="380"/>
      <c r="O16" s="380"/>
      <c r="P16" s="380"/>
      <c r="Q16" s="380"/>
      <c r="R16" s="380"/>
      <c r="S16" s="380"/>
      <c r="T16" s="380"/>
      <c r="U16" s="380"/>
      <c r="V16" s="381"/>
      <c r="W16" s="405"/>
      <c r="X16" s="406"/>
      <c r="Y16" s="406"/>
      <c r="Z16" s="297"/>
      <c r="AA16" s="298"/>
      <c r="AB16" s="298"/>
      <c r="AC16" s="383"/>
      <c r="AD16" s="287"/>
      <c r="AE16" s="287"/>
      <c r="AF16" s="287"/>
      <c r="AG16" s="287"/>
      <c r="AH16" s="287"/>
      <c r="AI16" s="287"/>
      <c r="AJ16" s="287"/>
      <c r="AK16" s="287"/>
      <c r="AL16" s="287"/>
      <c r="AM16" s="287"/>
      <c r="AN16" s="287"/>
      <c r="AO16" s="287"/>
      <c r="AP16" s="287"/>
      <c r="AQ16" s="287"/>
      <c r="AR16" s="287"/>
    </row>
    <row r="17" spans="1:44" ht="13" customHeight="1" thickTop="1" thickBot="1"/>
    <row r="18" spans="1:44" ht="15" customHeight="1" thickTop="1">
      <c r="E18" s="423" t="s">
        <v>389</v>
      </c>
      <c r="F18" s="424"/>
      <c r="G18" s="424"/>
      <c r="H18" s="424"/>
      <c r="I18" s="424"/>
      <c r="J18" s="424"/>
      <c r="K18" s="424" t="s">
        <v>40</v>
      </c>
      <c r="L18" s="424"/>
      <c r="M18" s="424"/>
      <c r="N18" s="427" t="s">
        <v>0</v>
      </c>
      <c r="O18" s="427"/>
      <c r="P18" s="427" t="s">
        <v>1</v>
      </c>
      <c r="Q18" s="427"/>
      <c r="R18" s="427"/>
      <c r="S18" s="427"/>
      <c r="T18" s="427"/>
      <c r="U18" s="427"/>
      <c r="V18" s="369" t="s">
        <v>5</v>
      </c>
      <c r="W18" s="369"/>
      <c r="X18" s="369"/>
      <c r="Y18" s="369" t="s">
        <v>7</v>
      </c>
      <c r="Z18" s="369"/>
      <c r="AA18" s="369" t="s">
        <v>7</v>
      </c>
      <c r="AB18" s="371"/>
      <c r="AC18" s="9" t="s">
        <v>10</v>
      </c>
      <c r="AD18" s="373" t="s">
        <v>29</v>
      </c>
      <c r="AE18" s="373"/>
      <c r="AF18" s="373"/>
      <c r="AG18" s="373"/>
      <c r="AH18" s="373"/>
      <c r="AI18" s="373"/>
      <c r="AJ18" s="367" t="s">
        <v>13</v>
      </c>
      <c r="AK18" s="367" t="s">
        <v>14</v>
      </c>
      <c r="AL18" s="367"/>
      <c r="AM18" s="367"/>
      <c r="AN18" s="367"/>
      <c r="AO18" s="367"/>
      <c r="AP18" s="367"/>
      <c r="AQ18" s="367"/>
      <c r="AR18" s="367"/>
    </row>
    <row r="19" spans="1:44" ht="15" customHeight="1" thickBot="1">
      <c r="E19" s="425"/>
      <c r="F19" s="426"/>
      <c r="G19" s="426"/>
      <c r="H19" s="426"/>
      <c r="I19" s="426"/>
      <c r="J19" s="426"/>
      <c r="K19" s="426"/>
      <c r="L19" s="426"/>
      <c r="M19" s="426"/>
      <c r="N19" s="368"/>
      <c r="O19" s="368"/>
      <c r="P19" s="368"/>
      <c r="Q19" s="368"/>
      <c r="R19" s="368"/>
      <c r="S19" s="368"/>
      <c r="T19" s="368"/>
      <c r="U19" s="368"/>
      <c r="V19" s="370" t="s">
        <v>6</v>
      </c>
      <c r="W19" s="370"/>
      <c r="X19" s="370"/>
      <c r="Y19" s="370" t="s">
        <v>8</v>
      </c>
      <c r="Z19" s="370"/>
      <c r="AA19" s="370" t="s">
        <v>9</v>
      </c>
      <c r="AB19" s="372"/>
      <c r="AC19" s="10" t="s">
        <v>11</v>
      </c>
      <c r="AD19" s="374" t="s">
        <v>12</v>
      </c>
      <c r="AE19" s="374"/>
      <c r="AF19" s="374"/>
      <c r="AG19" s="374"/>
      <c r="AH19" s="374"/>
      <c r="AI19" s="374"/>
      <c r="AJ19" s="368"/>
      <c r="AK19" s="368"/>
      <c r="AL19" s="368"/>
      <c r="AM19" s="368"/>
      <c r="AN19" s="368"/>
      <c r="AO19" s="368"/>
      <c r="AP19" s="368"/>
      <c r="AQ19" s="368"/>
      <c r="AR19" s="368"/>
    </row>
    <row r="20" spans="1:44" ht="29" customHeight="1">
      <c r="A20" s="3">
        <f>(A8-1)*10+1</f>
        <v>1</v>
      </c>
      <c r="E20" s="346">
        <f>(A8-1)*10+1</f>
        <v>1</v>
      </c>
      <c r="F20" s="348" t="str">
        <f>IF(A20&gt;$B$11,"",IF(CHOOSE(VLOOKUP(A20,演奏情報!$B$32:$K$39,2,FALSE),演奏情報!$E$32,演奏情報!$E$33)=0,"",CHOOSE(VLOOKUP(A20,演奏情報!$B$32:$K$39,2,FALSE),演奏情報!$E$32,演奏情報!$E$33)))</f>
        <v/>
      </c>
      <c r="G20" s="348"/>
      <c r="H20" s="348"/>
      <c r="I20" s="348"/>
      <c r="J20" s="348"/>
      <c r="K20" s="349"/>
      <c r="L20" s="349"/>
      <c r="M20" s="349"/>
      <c r="N20" s="350" t="s">
        <v>4</v>
      </c>
      <c r="O20" s="11" t="s">
        <v>2</v>
      </c>
      <c r="P20" s="352" t="str">
        <f>IF(OR(F20="",F20="Aパートは必ず選択してください"),"",IF(A20&gt;$B$11,"",IF(OR(ISBLANK(VLOOKUP(A20,演奏情報!$B$32:$K$39,5,FALSE)),VLOOKUP(A20,演奏情報!$B$32:$K$39,5,FALSE)=" "),"",VLOOKUP(A20,演奏情報!$B$32:$K$39,5,FALSE))))</f>
        <v/>
      </c>
      <c r="Q20" s="353"/>
      <c r="R20" s="353"/>
      <c r="S20" s="353"/>
      <c r="T20" s="353"/>
      <c r="U20" s="354"/>
      <c r="V20" s="341" t="str">
        <f>IF(F20="","",団体情報!$D$9)</f>
        <v/>
      </c>
      <c r="W20" s="341"/>
      <c r="X20" s="341"/>
      <c r="Y20" s="343" t="str">
        <f>IF(OR(F20="",F20="Aパートは必ず選択してください"),"",IF(A20&gt;$B$11,"",IF(OR(ISBLANK(VLOOKUP(A20,演奏情報!$B$32:$K$39,7,FALSE)),VLOOKUP(A20,演奏情報!$B$32:$K$39,7,FALSE)=" "),"",VLOOKUP(A20,演奏情報!$B$32:$K$39,7,FALSE))))</f>
        <v/>
      </c>
      <c r="Z20" s="344"/>
      <c r="AA20" s="343" t="str">
        <f>IF(F20="","",1)</f>
        <v/>
      </c>
      <c r="AB20" s="345"/>
      <c r="AC20" s="12"/>
      <c r="AD20" s="339"/>
      <c r="AE20" s="330"/>
      <c r="AF20" s="332"/>
      <c r="AG20" s="339"/>
      <c r="AH20" s="330"/>
      <c r="AI20" s="332"/>
      <c r="AJ20" s="292"/>
      <c r="AK20" s="339"/>
      <c r="AL20" s="330"/>
      <c r="AM20" s="330"/>
      <c r="AN20" s="330"/>
      <c r="AO20" s="330"/>
      <c r="AP20" s="330"/>
      <c r="AQ20" s="330"/>
      <c r="AR20" s="332"/>
    </row>
    <row r="21" spans="1:44" ht="29" customHeight="1" thickBot="1">
      <c r="E21" s="365"/>
      <c r="F21" s="357" t="str">
        <f>IF(F20="","",IF(A20&gt;$B$11,"",IF(CHOOSE(VLOOKUP(A20,演奏情報!$B$32:$K$39,2,FALSE),$B$12,$B$13)=1,"",IF(VLOOKUP(A20,演奏情報!$B$32:$K$39,4,FALSE)=F20,"",VLOOKUP(A20,演奏情報!$B$32:$K$39,4,FALSE)))))</f>
        <v/>
      </c>
      <c r="G21" s="357"/>
      <c r="H21" s="357"/>
      <c r="I21" s="357"/>
      <c r="J21" s="357"/>
      <c r="K21" s="358"/>
      <c r="L21" s="358"/>
      <c r="M21" s="358"/>
      <c r="N21" s="366"/>
      <c r="O21" s="13" t="s">
        <v>3</v>
      </c>
      <c r="P21" s="359" t="str">
        <f>IF(F20="","",IF(A20&gt;$B$11,"",IF(OR(ISBLANK(VLOOKUP(A20,演奏情報!$B$32:$K$39,6,FALSE)),VLOOKUP(A20,演奏情報!$B$32:$K$39,6,FALSE)=""),"","("&amp;VLOOKUP(A20,演奏情報!$B$32:$K$39,6,FALSE)&amp;")")))</f>
        <v/>
      </c>
      <c r="Q21" s="360"/>
      <c r="R21" s="360"/>
      <c r="S21" s="360"/>
      <c r="T21" s="360"/>
      <c r="U21" s="361"/>
      <c r="V21" s="364"/>
      <c r="W21" s="364"/>
      <c r="X21" s="364"/>
      <c r="Y21" s="14"/>
      <c r="Z21" s="15" t="s">
        <v>15</v>
      </c>
      <c r="AA21" s="14"/>
      <c r="AB21" s="16" t="s">
        <v>16</v>
      </c>
      <c r="AC21" s="17" t="s">
        <v>16</v>
      </c>
      <c r="AD21" s="362"/>
      <c r="AE21" s="355"/>
      <c r="AF21" s="356"/>
      <c r="AG21" s="362"/>
      <c r="AH21" s="355"/>
      <c r="AI21" s="356"/>
      <c r="AJ21" s="363"/>
      <c r="AK21" s="362"/>
      <c r="AL21" s="355"/>
      <c r="AM21" s="355"/>
      <c r="AN21" s="355"/>
      <c r="AO21" s="355"/>
      <c r="AP21" s="355"/>
      <c r="AQ21" s="355"/>
      <c r="AR21" s="356"/>
    </row>
    <row r="22" spans="1:44" ht="29" customHeight="1">
      <c r="A22" s="3">
        <f>A20+1</f>
        <v>2</v>
      </c>
      <c r="E22" s="346">
        <f>E20+1</f>
        <v>2</v>
      </c>
      <c r="F22" s="348" t="str">
        <f>IF(A22&gt;$B$11,"",IF(CHOOSE(VLOOKUP(A22,演奏情報!$B$32:$K$39,2,FALSE),演奏情報!$E$32,演奏情報!$E$33)=0,"",CHOOSE(VLOOKUP(A22,演奏情報!$B$32:$K$39,2,FALSE),演奏情報!$E$32,演奏情報!$E$33)))</f>
        <v/>
      </c>
      <c r="G22" s="348"/>
      <c r="H22" s="348"/>
      <c r="I22" s="348"/>
      <c r="J22" s="348"/>
      <c r="K22" s="349"/>
      <c r="L22" s="349"/>
      <c r="M22" s="349"/>
      <c r="N22" s="350" t="s">
        <v>4</v>
      </c>
      <c r="O22" s="11" t="s">
        <v>2</v>
      </c>
      <c r="P22" s="352" t="str">
        <f>IF(F22="","",IF(A22&gt;$B$11,"",IF(OR(ISBLANK(VLOOKUP(A22,演奏情報!$B$32:$K$39,5,FALSE)),VLOOKUP(A22,演奏情報!$B$32:$K$39,5,FALSE)=" "),"",VLOOKUP(A22,演奏情報!$B$32:$K$39,5,FALSE))))</f>
        <v/>
      </c>
      <c r="Q22" s="353"/>
      <c r="R22" s="353"/>
      <c r="S22" s="353"/>
      <c r="T22" s="353"/>
      <c r="U22" s="354"/>
      <c r="V22" s="341" t="str">
        <f>IF(F22="","",団体情報!$D$9)</f>
        <v/>
      </c>
      <c r="W22" s="341"/>
      <c r="X22" s="341"/>
      <c r="Y22" s="343" t="str">
        <f>IF(F22="","",IF(A22&gt;$B$11,"",IF(OR(ISBLANK(VLOOKUP(A22,演奏情報!$B$32:$K$39,7,FALSE)),VLOOKUP(A22,演奏情報!$B$32:$K$39,7,FALSE)=" "),"",VLOOKUP(A22,演奏情報!$B$32:$K$39,7,FALSE))))</f>
        <v/>
      </c>
      <c r="Z22" s="344"/>
      <c r="AA22" s="343" t="str">
        <f>IF(F22="","",1)</f>
        <v/>
      </c>
      <c r="AB22" s="345"/>
      <c r="AC22" s="12"/>
      <c r="AD22" s="339"/>
      <c r="AE22" s="330"/>
      <c r="AF22" s="332"/>
      <c r="AG22" s="339"/>
      <c r="AH22" s="330"/>
      <c r="AI22" s="332"/>
      <c r="AJ22" s="292"/>
      <c r="AK22" s="339"/>
      <c r="AL22" s="330"/>
      <c r="AM22" s="330"/>
      <c r="AN22" s="330"/>
      <c r="AO22" s="330"/>
      <c r="AP22" s="330"/>
      <c r="AQ22" s="330"/>
      <c r="AR22" s="332"/>
    </row>
    <row r="23" spans="1:44" ht="29" customHeight="1" thickBot="1">
      <c r="E23" s="365"/>
      <c r="F23" s="357" t="str">
        <f>IF(F22="","",IF(A22&gt;$B$11,"",IF(CHOOSE(VLOOKUP(A22,演奏情報!$B$32:$K$39,2,FALSE),$B$12,$B$13)=1,"",IF(VLOOKUP(A22,演奏情報!$B$32:$K$39,4,FALSE)=F22,"",VLOOKUP(A22,演奏情報!$B$32:$K$39,4,FALSE)))))</f>
        <v/>
      </c>
      <c r="G23" s="357"/>
      <c r="H23" s="357"/>
      <c r="I23" s="357"/>
      <c r="J23" s="357"/>
      <c r="K23" s="358"/>
      <c r="L23" s="358"/>
      <c r="M23" s="358"/>
      <c r="N23" s="366"/>
      <c r="O23" s="13" t="s">
        <v>3</v>
      </c>
      <c r="P23" s="359" t="str">
        <f>IF(F22="","",IF(A22&gt;$B$11,"",IF(OR(ISBLANK(VLOOKUP(A22,演奏情報!$B$32:$K$39,6,FALSE)),VLOOKUP(A22,演奏情報!$B$32:$K$39,6,FALSE)=""),"","("&amp;VLOOKUP(A22,演奏情報!$B$32:$K$39,6,FALSE)&amp;")")))</f>
        <v/>
      </c>
      <c r="Q23" s="360"/>
      <c r="R23" s="360"/>
      <c r="S23" s="360"/>
      <c r="T23" s="360"/>
      <c r="U23" s="361"/>
      <c r="V23" s="364"/>
      <c r="W23" s="364"/>
      <c r="X23" s="364"/>
      <c r="Y23" s="14"/>
      <c r="Z23" s="15" t="s">
        <v>15</v>
      </c>
      <c r="AA23" s="14"/>
      <c r="AB23" s="16" t="s">
        <v>16</v>
      </c>
      <c r="AC23" s="17" t="s">
        <v>16</v>
      </c>
      <c r="AD23" s="362"/>
      <c r="AE23" s="355"/>
      <c r="AF23" s="356"/>
      <c r="AG23" s="362"/>
      <c r="AH23" s="355"/>
      <c r="AI23" s="356"/>
      <c r="AJ23" s="363"/>
      <c r="AK23" s="362"/>
      <c r="AL23" s="355"/>
      <c r="AM23" s="355"/>
      <c r="AN23" s="355"/>
      <c r="AO23" s="355"/>
      <c r="AP23" s="355"/>
      <c r="AQ23" s="355"/>
      <c r="AR23" s="356"/>
    </row>
    <row r="24" spans="1:44" ht="29" customHeight="1">
      <c r="A24" s="3">
        <f>A22+1</f>
        <v>3</v>
      </c>
      <c r="E24" s="346">
        <f>E22+1</f>
        <v>3</v>
      </c>
      <c r="F24" s="348" t="str">
        <f>IF(A24&gt;$B$11,"",IF(CHOOSE(VLOOKUP(A24,演奏情報!$B$32:$K$39,2,FALSE),演奏情報!$E$32,演奏情報!$E$33)=0,"",CHOOSE(VLOOKUP(A24,演奏情報!$B$32:$K$39,2,FALSE),演奏情報!$E$32,演奏情報!$E$33)))</f>
        <v/>
      </c>
      <c r="G24" s="348"/>
      <c r="H24" s="348"/>
      <c r="I24" s="348"/>
      <c r="J24" s="348"/>
      <c r="K24" s="349"/>
      <c r="L24" s="349"/>
      <c r="M24" s="349"/>
      <c r="N24" s="350" t="s">
        <v>4</v>
      </c>
      <c r="O24" s="11" t="s">
        <v>2</v>
      </c>
      <c r="P24" s="352" t="str">
        <f>IF(F24="","",IF(A24&gt;$B$11,"",IF(OR(ISBLANK(VLOOKUP(A24,演奏情報!$B$32:$K$39,5,FALSE)),VLOOKUP(A24,演奏情報!$B$32:$K$39,5,FALSE)=" "),"",VLOOKUP(A24,演奏情報!$B$32:$K$39,5,FALSE))))</f>
        <v/>
      </c>
      <c r="Q24" s="353"/>
      <c r="R24" s="353"/>
      <c r="S24" s="353"/>
      <c r="T24" s="353"/>
      <c r="U24" s="354"/>
      <c r="V24" s="341" t="str">
        <f>IF(F24="","",団体情報!$D$9)</f>
        <v/>
      </c>
      <c r="W24" s="341"/>
      <c r="X24" s="341"/>
      <c r="Y24" s="343" t="str">
        <f>IF(F24="","",IF(A24&gt;$B$11,"",IF(OR(ISBLANK(VLOOKUP(A24,演奏情報!$B$32:$K$39,7,FALSE)),VLOOKUP(A24,演奏情報!$B$32:$K$39,7,FALSE)=" "),"",VLOOKUP(A24,演奏情報!$B$32:$K$39,7,FALSE))))</f>
        <v/>
      </c>
      <c r="Z24" s="344"/>
      <c r="AA24" s="343" t="str">
        <f>IF(F24="","",1)</f>
        <v/>
      </c>
      <c r="AB24" s="345"/>
      <c r="AC24" s="12"/>
      <c r="AD24" s="339"/>
      <c r="AE24" s="330"/>
      <c r="AF24" s="332"/>
      <c r="AG24" s="339"/>
      <c r="AH24" s="330"/>
      <c r="AI24" s="332"/>
      <c r="AJ24" s="292"/>
      <c r="AK24" s="339"/>
      <c r="AL24" s="330"/>
      <c r="AM24" s="330"/>
      <c r="AN24" s="330"/>
      <c r="AO24" s="330"/>
      <c r="AP24" s="330"/>
      <c r="AQ24" s="330"/>
      <c r="AR24" s="332"/>
    </row>
    <row r="25" spans="1:44" ht="29" customHeight="1" thickBot="1">
      <c r="E25" s="365"/>
      <c r="F25" s="357" t="str">
        <f>IF(F24="","",IF(A24&gt;$B$11,"",IF(CHOOSE(VLOOKUP(A24,演奏情報!$B$32:$K$39,2,FALSE),$B$12,$B$13)=1,"",IF(VLOOKUP(A24,演奏情報!$B$32:$K$39,4,FALSE)=F24,"",VLOOKUP(A24,演奏情報!$B$32:$K$39,4,FALSE)))))</f>
        <v/>
      </c>
      <c r="G25" s="357"/>
      <c r="H25" s="357"/>
      <c r="I25" s="357"/>
      <c r="J25" s="357"/>
      <c r="K25" s="358"/>
      <c r="L25" s="358"/>
      <c r="M25" s="358"/>
      <c r="N25" s="366"/>
      <c r="O25" s="13" t="s">
        <v>3</v>
      </c>
      <c r="P25" s="359" t="str">
        <f>IF(F24="","",IF(A24&gt;$B$11,"",IF(OR(ISBLANK(VLOOKUP(A24,演奏情報!$B$32:$K$39,6,FALSE)),VLOOKUP(A24,演奏情報!$B$32:$K$39,6,FALSE)=""),"","("&amp;VLOOKUP(A24,演奏情報!$B$32:$K$39,6,FALSE)&amp;")")))</f>
        <v/>
      </c>
      <c r="Q25" s="360"/>
      <c r="R25" s="360"/>
      <c r="S25" s="360"/>
      <c r="T25" s="360"/>
      <c r="U25" s="361"/>
      <c r="V25" s="364"/>
      <c r="W25" s="364"/>
      <c r="X25" s="364"/>
      <c r="Y25" s="14"/>
      <c r="Z25" s="15" t="s">
        <v>15</v>
      </c>
      <c r="AA25" s="14"/>
      <c r="AB25" s="16" t="s">
        <v>16</v>
      </c>
      <c r="AC25" s="17" t="s">
        <v>16</v>
      </c>
      <c r="AD25" s="362"/>
      <c r="AE25" s="355"/>
      <c r="AF25" s="356"/>
      <c r="AG25" s="362"/>
      <c r="AH25" s="355"/>
      <c r="AI25" s="356"/>
      <c r="AJ25" s="363"/>
      <c r="AK25" s="362"/>
      <c r="AL25" s="355"/>
      <c r="AM25" s="355"/>
      <c r="AN25" s="355"/>
      <c r="AO25" s="355"/>
      <c r="AP25" s="355"/>
      <c r="AQ25" s="355"/>
      <c r="AR25" s="356"/>
    </row>
    <row r="26" spans="1:44" ht="29" customHeight="1">
      <c r="A26" s="3">
        <f>A24+1</f>
        <v>4</v>
      </c>
      <c r="E26" s="346">
        <f>E24+1</f>
        <v>4</v>
      </c>
      <c r="F26" s="348" t="str">
        <f>IF(A26&gt;$B$11,"",IF(CHOOSE(VLOOKUP(A26,演奏情報!$B$32:$K$39,2,FALSE),演奏情報!$E$32,演奏情報!$E$33)=0,"",CHOOSE(VLOOKUP(A26,演奏情報!$B$32:$K$39,2,FALSE),演奏情報!$E$32,演奏情報!$E$33)))</f>
        <v/>
      </c>
      <c r="G26" s="348"/>
      <c r="H26" s="348"/>
      <c r="I26" s="348"/>
      <c r="J26" s="348"/>
      <c r="K26" s="349"/>
      <c r="L26" s="349"/>
      <c r="M26" s="349"/>
      <c r="N26" s="350" t="s">
        <v>4</v>
      </c>
      <c r="O26" s="11" t="s">
        <v>2</v>
      </c>
      <c r="P26" s="352" t="str">
        <f>IF(F26="","",IF(A26&gt;$B$11,"",IF(OR(ISBLANK(VLOOKUP(A26,演奏情報!$B$32:$K$39,5,FALSE)),VLOOKUP(A26,演奏情報!$B$32:$K$39,5,FALSE)=" "),"",VLOOKUP(A26,演奏情報!$B$32:$K$39,5,FALSE))))</f>
        <v/>
      </c>
      <c r="Q26" s="353"/>
      <c r="R26" s="353"/>
      <c r="S26" s="353"/>
      <c r="T26" s="353"/>
      <c r="U26" s="354"/>
      <c r="V26" s="341" t="str">
        <f>IF(F26="","",団体情報!$D$9)</f>
        <v/>
      </c>
      <c r="W26" s="341"/>
      <c r="X26" s="341"/>
      <c r="Y26" s="343" t="str">
        <f>IF(F26="","",IF(A26&gt;$B$11,"",IF(OR(ISBLANK(VLOOKUP(A26,演奏情報!$B$32:$K$39,7,FALSE)),VLOOKUP(A26,演奏情報!$B$32:$K$39,7,FALSE)=" "),"",VLOOKUP(A26,演奏情報!$B$32:$K$39,7,FALSE))))</f>
        <v/>
      </c>
      <c r="Z26" s="344"/>
      <c r="AA26" s="343" t="str">
        <f>IF(F26="","",1)</f>
        <v/>
      </c>
      <c r="AB26" s="345"/>
      <c r="AC26" s="12"/>
      <c r="AD26" s="339"/>
      <c r="AE26" s="330"/>
      <c r="AF26" s="332"/>
      <c r="AG26" s="339"/>
      <c r="AH26" s="330"/>
      <c r="AI26" s="332"/>
      <c r="AJ26" s="292"/>
      <c r="AK26" s="339"/>
      <c r="AL26" s="330"/>
      <c r="AM26" s="330"/>
      <c r="AN26" s="330"/>
      <c r="AO26" s="330"/>
      <c r="AP26" s="330"/>
      <c r="AQ26" s="330"/>
      <c r="AR26" s="332"/>
    </row>
    <row r="27" spans="1:44" ht="29" customHeight="1" thickBot="1">
      <c r="E27" s="365"/>
      <c r="F27" s="357" t="str">
        <f>IF(F26="","",IF(A26&gt;$B$11,"",IF(CHOOSE(VLOOKUP(A26,演奏情報!$B$32:$K$39,2,FALSE),$B$12,$B$13)=1,"",IF(VLOOKUP(A26,演奏情報!$B$32:$K$39,4,FALSE)=F26,"",VLOOKUP(A26,演奏情報!$B$32:$K$39,4,FALSE)))))</f>
        <v/>
      </c>
      <c r="G27" s="357"/>
      <c r="H27" s="357"/>
      <c r="I27" s="357"/>
      <c r="J27" s="357"/>
      <c r="K27" s="358"/>
      <c r="L27" s="358"/>
      <c r="M27" s="358"/>
      <c r="N27" s="366"/>
      <c r="O27" s="13" t="s">
        <v>3</v>
      </c>
      <c r="P27" s="359" t="str">
        <f>IF(F26="","",IF(A26&gt;$B$11,"",IF(OR(ISBLANK(VLOOKUP(A26,演奏情報!$B$32:$K$39,6,FALSE)),VLOOKUP(A26,演奏情報!$B$32:$K$39,6,FALSE)=""),"","("&amp;VLOOKUP(A26,演奏情報!$B$32:$K$39,6,FALSE)&amp;")")))</f>
        <v/>
      </c>
      <c r="Q27" s="360"/>
      <c r="R27" s="360"/>
      <c r="S27" s="360"/>
      <c r="T27" s="360"/>
      <c r="U27" s="361"/>
      <c r="V27" s="364"/>
      <c r="W27" s="364"/>
      <c r="X27" s="364"/>
      <c r="Y27" s="14"/>
      <c r="Z27" s="15" t="s">
        <v>15</v>
      </c>
      <c r="AA27" s="14"/>
      <c r="AB27" s="16" t="s">
        <v>16</v>
      </c>
      <c r="AC27" s="17" t="s">
        <v>16</v>
      </c>
      <c r="AD27" s="362"/>
      <c r="AE27" s="355"/>
      <c r="AF27" s="356"/>
      <c r="AG27" s="362"/>
      <c r="AH27" s="355"/>
      <c r="AI27" s="356"/>
      <c r="AJ27" s="363"/>
      <c r="AK27" s="362"/>
      <c r="AL27" s="355"/>
      <c r="AM27" s="355"/>
      <c r="AN27" s="355"/>
      <c r="AO27" s="355"/>
      <c r="AP27" s="355"/>
      <c r="AQ27" s="355"/>
      <c r="AR27" s="356"/>
    </row>
    <row r="28" spans="1:44" ht="29" customHeight="1">
      <c r="A28" s="3">
        <f>A26+1</f>
        <v>5</v>
      </c>
      <c r="E28" s="346">
        <f>E26+1</f>
        <v>5</v>
      </c>
      <c r="F28" s="348" t="str">
        <f>IF(A28&gt;$B$11,"",IF(CHOOSE(VLOOKUP(A28,演奏情報!$B$32:$K$39,2,FALSE),演奏情報!$E$32,演奏情報!$E$33)=0,"",CHOOSE(VLOOKUP(A28,演奏情報!$B$32:$K$39,2,FALSE),演奏情報!$E$32,演奏情報!$E$33)))</f>
        <v/>
      </c>
      <c r="G28" s="348"/>
      <c r="H28" s="348"/>
      <c r="I28" s="348"/>
      <c r="J28" s="348"/>
      <c r="K28" s="349"/>
      <c r="L28" s="349"/>
      <c r="M28" s="349"/>
      <c r="N28" s="350" t="s">
        <v>4</v>
      </c>
      <c r="O28" s="11" t="s">
        <v>2</v>
      </c>
      <c r="P28" s="352" t="str">
        <f>IF(F28="","",IF(A28&gt;$B$11,"",IF(OR(ISBLANK(VLOOKUP(A28,演奏情報!$B$32:$K$39,5,FALSE)),VLOOKUP(A28,演奏情報!$B$32:$K$39,5,FALSE)=" "),"",VLOOKUP(A28,演奏情報!$B$32:$K$39,5,FALSE))))</f>
        <v/>
      </c>
      <c r="Q28" s="353"/>
      <c r="R28" s="353"/>
      <c r="S28" s="353"/>
      <c r="T28" s="353"/>
      <c r="U28" s="354"/>
      <c r="V28" s="341" t="str">
        <f>IF(F28="","",団体情報!$D$9)</f>
        <v/>
      </c>
      <c r="W28" s="341"/>
      <c r="X28" s="341"/>
      <c r="Y28" s="343" t="str">
        <f>IF(F28="","",IF(A28&gt;$B$11,"",IF(OR(ISBLANK(VLOOKUP(A28,演奏情報!$B$32:$K$39,7,FALSE)),VLOOKUP(A28,演奏情報!$B$32:$K$39,7,FALSE)=" "),"",VLOOKUP(A28,演奏情報!$B$32:$K$39,7,FALSE))))</f>
        <v/>
      </c>
      <c r="Z28" s="344"/>
      <c r="AA28" s="343" t="str">
        <f>IF(F28="","",1)</f>
        <v/>
      </c>
      <c r="AB28" s="345"/>
      <c r="AC28" s="12"/>
      <c r="AD28" s="339"/>
      <c r="AE28" s="330"/>
      <c r="AF28" s="332"/>
      <c r="AG28" s="339"/>
      <c r="AH28" s="330"/>
      <c r="AI28" s="332"/>
      <c r="AJ28" s="292"/>
      <c r="AK28" s="339"/>
      <c r="AL28" s="330"/>
      <c r="AM28" s="330"/>
      <c r="AN28" s="330"/>
      <c r="AO28" s="330"/>
      <c r="AP28" s="330"/>
      <c r="AQ28" s="330"/>
      <c r="AR28" s="332"/>
    </row>
    <row r="29" spans="1:44" ht="29" customHeight="1" thickBot="1">
      <c r="E29" s="365"/>
      <c r="F29" s="357" t="str">
        <f>IF(F28="","",IF(A28&gt;$B$11,"",IF(CHOOSE(VLOOKUP(A28,演奏情報!$B$32:$K$39,2,FALSE),$B$12,$B$13)=1,"",IF(VLOOKUP(A28,演奏情報!$B$32:$K$39,4,FALSE)=F28,"",VLOOKUP(A28,演奏情報!$B$32:$K$39,4,FALSE)))))</f>
        <v/>
      </c>
      <c r="G29" s="357"/>
      <c r="H29" s="357"/>
      <c r="I29" s="357"/>
      <c r="J29" s="357"/>
      <c r="K29" s="358"/>
      <c r="L29" s="358"/>
      <c r="M29" s="358"/>
      <c r="N29" s="366"/>
      <c r="O29" s="13" t="s">
        <v>3</v>
      </c>
      <c r="P29" s="359" t="str">
        <f>IF(F28="","",IF(A28&gt;$B$11,"",IF(OR(ISBLANK(VLOOKUP(A28,演奏情報!$B$32:$K$39,6,FALSE)),VLOOKUP(A28,演奏情報!$B$32:$K$39,6,FALSE)=""),"","("&amp;VLOOKUP(A28,演奏情報!$B$32:$K$39,6,FALSE)&amp;")")))</f>
        <v/>
      </c>
      <c r="Q29" s="360"/>
      <c r="R29" s="360"/>
      <c r="S29" s="360"/>
      <c r="T29" s="360"/>
      <c r="U29" s="361"/>
      <c r="V29" s="364"/>
      <c r="W29" s="364"/>
      <c r="X29" s="364"/>
      <c r="Y29" s="14"/>
      <c r="Z29" s="15" t="s">
        <v>15</v>
      </c>
      <c r="AA29" s="14"/>
      <c r="AB29" s="16" t="s">
        <v>16</v>
      </c>
      <c r="AC29" s="17" t="s">
        <v>16</v>
      </c>
      <c r="AD29" s="362"/>
      <c r="AE29" s="355"/>
      <c r="AF29" s="356"/>
      <c r="AG29" s="362"/>
      <c r="AH29" s="355"/>
      <c r="AI29" s="356"/>
      <c r="AJ29" s="363"/>
      <c r="AK29" s="362"/>
      <c r="AL29" s="355"/>
      <c r="AM29" s="355"/>
      <c r="AN29" s="355"/>
      <c r="AO29" s="355"/>
      <c r="AP29" s="355"/>
      <c r="AQ29" s="355"/>
      <c r="AR29" s="356"/>
    </row>
    <row r="30" spans="1:44" ht="29" customHeight="1">
      <c r="A30" s="3">
        <f>A28+1</f>
        <v>6</v>
      </c>
      <c r="E30" s="346">
        <f>E28+1</f>
        <v>6</v>
      </c>
      <c r="F30" s="348" t="str">
        <f>IF(A30&gt;$B$11,"",IF(CHOOSE(VLOOKUP(A30,演奏情報!$B$32:$K$39,2,FALSE),演奏情報!$E$32,演奏情報!$E$33)=0,"",CHOOSE(VLOOKUP(A30,演奏情報!$B$32:$K$39,2,FALSE),演奏情報!$E$32,演奏情報!$E$33)))</f>
        <v/>
      </c>
      <c r="G30" s="348"/>
      <c r="H30" s="348"/>
      <c r="I30" s="348"/>
      <c r="J30" s="348"/>
      <c r="K30" s="349"/>
      <c r="L30" s="349"/>
      <c r="M30" s="349"/>
      <c r="N30" s="350" t="s">
        <v>4</v>
      </c>
      <c r="O30" s="11" t="s">
        <v>2</v>
      </c>
      <c r="P30" s="352" t="str">
        <f>IF(F30="","",IF(A30&gt;$B$11,"",IF(OR(ISBLANK(VLOOKUP(A30,演奏情報!$B$32:$K$39,5,FALSE)),VLOOKUP(A30,演奏情報!$B$32:$K$39,5,FALSE)=" "),"",VLOOKUP(A30,演奏情報!$B$32:$K$39,5,FALSE))))</f>
        <v/>
      </c>
      <c r="Q30" s="353"/>
      <c r="R30" s="353"/>
      <c r="S30" s="353"/>
      <c r="T30" s="353"/>
      <c r="U30" s="354"/>
      <c r="V30" s="341" t="str">
        <f>IF(F30="","",団体情報!$D$9)</f>
        <v/>
      </c>
      <c r="W30" s="341"/>
      <c r="X30" s="341"/>
      <c r="Y30" s="343" t="str">
        <f>IF(F30="","",IF(A30&gt;$B$11,"",IF(OR(ISBLANK(VLOOKUP(A30,演奏情報!$B$32:$K$39,7,FALSE)),VLOOKUP(A30,演奏情報!$B$32:$K$39,7,FALSE)=" "),"",VLOOKUP(A30,演奏情報!$B$32:$K$39,7,FALSE))))</f>
        <v/>
      </c>
      <c r="Z30" s="344"/>
      <c r="AA30" s="343" t="str">
        <f>IF(F30="","",1)</f>
        <v/>
      </c>
      <c r="AB30" s="345"/>
      <c r="AC30" s="12"/>
      <c r="AD30" s="339"/>
      <c r="AE30" s="330"/>
      <c r="AF30" s="332"/>
      <c r="AG30" s="339"/>
      <c r="AH30" s="330"/>
      <c r="AI30" s="332"/>
      <c r="AJ30" s="292"/>
      <c r="AK30" s="339"/>
      <c r="AL30" s="330"/>
      <c r="AM30" s="330"/>
      <c r="AN30" s="330"/>
      <c r="AO30" s="330"/>
      <c r="AP30" s="330"/>
      <c r="AQ30" s="330"/>
      <c r="AR30" s="332"/>
    </row>
    <row r="31" spans="1:44" ht="29" customHeight="1" thickBot="1">
      <c r="E31" s="365"/>
      <c r="F31" s="357" t="str">
        <f>IF(F30="","",IF(A30&gt;$B$11,"",IF(CHOOSE(VLOOKUP(A30,演奏情報!$B$32:$K$39,2,FALSE),$B$12,$B$13)=1,"",IF(VLOOKUP(A30,演奏情報!$B$32:$K$39,4,FALSE)=F30,"",VLOOKUP(A30,演奏情報!$B$32:$K$39,4,FALSE)))))</f>
        <v/>
      </c>
      <c r="G31" s="357"/>
      <c r="H31" s="357"/>
      <c r="I31" s="357"/>
      <c r="J31" s="357"/>
      <c r="K31" s="358"/>
      <c r="L31" s="358"/>
      <c r="M31" s="358"/>
      <c r="N31" s="366"/>
      <c r="O31" s="13" t="s">
        <v>3</v>
      </c>
      <c r="P31" s="359" t="str">
        <f>IF(F30="","",IF(A30&gt;$B$11,"",IF(OR(ISBLANK(VLOOKUP(A30,演奏情報!$B$32:$K$39,6,FALSE)),VLOOKUP(A30,演奏情報!$B$32:$K$39,6,FALSE)=""),"","("&amp;VLOOKUP(A30,演奏情報!$B$32:$K$39,6,FALSE)&amp;")")))</f>
        <v/>
      </c>
      <c r="Q31" s="360"/>
      <c r="R31" s="360"/>
      <c r="S31" s="360"/>
      <c r="T31" s="360"/>
      <c r="U31" s="361"/>
      <c r="V31" s="364"/>
      <c r="W31" s="364"/>
      <c r="X31" s="364"/>
      <c r="Y31" s="14"/>
      <c r="Z31" s="15" t="s">
        <v>15</v>
      </c>
      <c r="AA31" s="14"/>
      <c r="AB31" s="16" t="s">
        <v>16</v>
      </c>
      <c r="AC31" s="17" t="s">
        <v>16</v>
      </c>
      <c r="AD31" s="362"/>
      <c r="AE31" s="355"/>
      <c r="AF31" s="356"/>
      <c r="AG31" s="362"/>
      <c r="AH31" s="355"/>
      <c r="AI31" s="356"/>
      <c r="AJ31" s="363"/>
      <c r="AK31" s="362"/>
      <c r="AL31" s="355"/>
      <c r="AM31" s="355"/>
      <c r="AN31" s="355"/>
      <c r="AO31" s="355"/>
      <c r="AP31" s="355"/>
      <c r="AQ31" s="355"/>
      <c r="AR31" s="356"/>
    </row>
    <row r="32" spans="1:44" ht="29" customHeight="1">
      <c r="A32" s="3">
        <f>A30+1</f>
        <v>7</v>
      </c>
      <c r="E32" s="346">
        <f>E30+1</f>
        <v>7</v>
      </c>
      <c r="F32" s="348" t="str">
        <f>IF(A32&gt;$B$11,"",IF(CHOOSE(VLOOKUP(A32,演奏情報!$B$32:$K$39,2,FALSE),演奏情報!$E$32,演奏情報!$E$33)=0,"",CHOOSE(VLOOKUP(A32,演奏情報!$B$32:$K$39,2,FALSE),演奏情報!$E$32,演奏情報!$E$33)))</f>
        <v/>
      </c>
      <c r="G32" s="348"/>
      <c r="H32" s="348"/>
      <c r="I32" s="348"/>
      <c r="J32" s="348"/>
      <c r="K32" s="349"/>
      <c r="L32" s="349"/>
      <c r="M32" s="349"/>
      <c r="N32" s="350" t="s">
        <v>4</v>
      </c>
      <c r="O32" s="11" t="s">
        <v>2</v>
      </c>
      <c r="P32" s="352" t="str">
        <f>IF(F32="","",IF(A32&gt;$B$11,"",IF(OR(ISBLANK(VLOOKUP(A32,演奏情報!$B$32:$K$39,5,FALSE)),VLOOKUP(A32,演奏情報!$B$32:$K$39,5,FALSE)=" "),"",VLOOKUP(A32,演奏情報!$B$32:$K$39,5,FALSE))))</f>
        <v/>
      </c>
      <c r="Q32" s="353"/>
      <c r="R32" s="353"/>
      <c r="S32" s="353"/>
      <c r="T32" s="353"/>
      <c r="U32" s="354"/>
      <c r="V32" s="341" t="str">
        <f>IF(F32="","",団体情報!$D$9)</f>
        <v/>
      </c>
      <c r="W32" s="341"/>
      <c r="X32" s="341"/>
      <c r="Y32" s="343" t="str">
        <f>IF(F32="","",IF(A32&gt;$B$11,"",IF(OR(ISBLANK(VLOOKUP(A32,演奏情報!$B$32:$K$39,7,FALSE)),VLOOKUP(A32,演奏情報!$B$32:$K$39,7,FALSE)=" "),"",VLOOKUP(A32,演奏情報!$B$32:$K$39,7,FALSE))))</f>
        <v/>
      </c>
      <c r="Z32" s="344"/>
      <c r="AA32" s="343" t="str">
        <f>IF(F32="","",1)</f>
        <v/>
      </c>
      <c r="AB32" s="345"/>
      <c r="AC32" s="12"/>
      <c r="AD32" s="339"/>
      <c r="AE32" s="330"/>
      <c r="AF32" s="332"/>
      <c r="AG32" s="339"/>
      <c r="AH32" s="330"/>
      <c r="AI32" s="332"/>
      <c r="AJ32" s="292"/>
      <c r="AK32" s="339"/>
      <c r="AL32" s="330"/>
      <c r="AM32" s="330"/>
      <c r="AN32" s="330"/>
      <c r="AO32" s="330"/>
      <c r="AP32" s="330"/>
      <c r="AQ32" s="330"/>
      <c r="AR32" s="332"/>
    </row>
    <row r="33" spans="1:45" ht="29" customHeight="1" thickBot="1">
      <c r="E33" s="365"/>
      <c r="F33" s="357" t="str">
        <f>IF(F32="","",IF(A32&gt;$B$11,"",IF(CHOOSE(VLOOKUP(A32,演奏情報!$B$32:$K$39,2,FALSE),$B$12,$B$13)=1,"",IF(VLOOKUP(A32,演奏情報!$B$32:$K$39,4,FALSE)=F32,"",VLOOKUP(A32,演奏情報!$B$32:$K$39,4,FALSE)))))</f>
        <v/>
      </c>
      <c r="G33" s="357"/>
      <c r="H33" s="357"/>
      <c r="I33" s="357"/>
      <c r="J33" s="357"/>
      <c r="K33" s="358"/>
      <c r="L33" s="358"/>
      <c r="M33" s="358"/>
      <c r="N33" s="366"/>
      <c r="O33" s="13" t="s">
        <v>3</v>
      </c>
      <c r="P33" s="359" t="str">
        <f>IF(F32="","",IF(A32&gt;$B$11,"",IF(OR(ISBLANK(VLOOKUP(A32,演奏情報!$B$32:$K$39,6,FALSE)),VLOOKUP(A32,演奏情報!$B$32:$K$39,6,FALSE)=""),"","("&amp;VLOOKUP(A32,演奏情報!$B$32:$K$39,6,FALSE)&amp;")")))</f>
        <v/>
      </c>
      <c r="Q33" s="360"/>
      <c r="R33" s="360"/>
      <c r="S33" s="360"/>
      <c r="T33" s="360"/>
      <c r="U33" s="361"/>
      <c r="V33" s="364"/>
      <c r="W33" s="364"/>
      <c r="X33" s="364"/>
      <c r="Y33" s="14"/>
      <c r="Z33" s="15" t="s">
        <v>15</v>
      </c>
      <c r="AA33" s="14"/>
      <c r="AB33" s="16" t="s">
        <v>16</v>
      </c>
      <c r="AC33" s="17" t="s">
        <v>16</v>
      </c>
      <c r="AD33" s="362"/>
      <c r="AE33" s="355"/>
      <c r="AF33" s="356"/>
      <c r="AG33" s="362"/>
      <c r="AH33" s="355"/>
      <c r="AI33" s="356"/>
      <c r="AJ33" s="363"/>
      <c r="AK33" s="362"/>
      <c r="AL33" s="355"/>
      <c r="AM33" s="355"/>
      <c r="AN33" s="355"/>
      <c r="AO33" s="355"/>
      <c r="AP33" s="355"/>
      <c r="AQ33" s="355"/>
      <c r="AR33" s="356"/>
    </row>
    <row r="34" spans="1:45" ht="29" customHeight="1">
      <c r="A34" s="3">
        <f>A32+1</f>
        <v>8</v>
      </c>
      <c r="E34" s="346">
        <f>E32+1</f>
        <v>8</v>
      </c>
      <c r="F34" s="348" t="str">
        <f>IF(A34&gt;$B$11,"",IF(CHOOSE(VLOOKUP(A34,演奏情報!$B$32:$K$39,2,FALSE),演奏情報!$E$32,演奏情報!$E$33)=0,"",CHOOSE(VLOOKUP(A34,演奏情報!$B$32:$K$39,2,FALSE),演奏情報!$E$32,演奏情報!$E$33)))</f>
        <v/>
      </c>
      <c r="G34" s="348"/>
      <c r="H34" s="348"/>
      <c r="I34" s="348"/>
      <c r="J34" s="348"/>
      <c r="K34" s="349"/>
      <c r="L34" s="349"/>
      <c r="M34" s="349"/>
      <c r="N34" s="350" t="s">
        <v>4</v>
      </c>
      <c r="O34" s="11" t="s">
        <v>2</v>
      </c>
      <c r="P34" s="352" t="str">
        <f>IF(F34="","",IF(A34&gt;$B$11,"",IF(OR(ISBLANK(VLOOKUP(A34,演奏情報!$B$32:$K$39,5,FALSE)),VLOOKUP(A34,演奏情報!$B$32:$K$39,5,FALSE)=" "),"",VLOOKUP(A34,演奏情報!$B$32:$K$39,5,FALSE))))</f>
        <v/>
      </c>
      <c r="Q34" s="353"/>
      <c r="R34" s="353"/>
      <c r="S34" s="353"/>
      <c r="T34" s="353"/>
      <c r="U34" s="354"/>
      <c r="V34" s="341" t="str">
        <f>IF(F34="","",団体情報!$D$9)</f>
        <v/>
      </c>
      <c r="W34" s="341"/>
      <c r="X34" s="341"/>
      <c r="Y34" s="343" t="str">
        <f>IF(F34="","",IF(A34&gt;$B$11,"",IF(OR(ISBLANK(VLOOKUP(A34,演奏情報!$B$32:$K$39,7,FALSE)),VLOOKUP(A34,演奏情報!$B$32:$K$39,7,FALSE)=" "),"",VLOOKUP(A34,演奏情報!$B$32:$K$39,7,FALSE))))</f>
        <v/>
      </c>
      <c r="Z34" s="344"/>
      <c r="AA34" s="343" t="str">
        <f>IF(F34="","",1)</f>
        <v/>
      </c>
      <c r="AB34" s="345"/>
      <c r="AC34" s="12"/>
      <c r="AD34" s="339"/>
      <c r="AE34" s="330"/>
      <c r="AF34" s="332"/>
      <c r="AG34" s="339"/>
      <c r="AH34" s="330"/>
      <c r="AI34" s="332"/>
      <c r="AJ34" s="292"/>
      <c r="AK34" s="339"/>
      <c r="AL34" s="330"/>
      <c r="AM34" s="330"/>
      <c r="AN34" s="330"/>
      <c r="AO34" s="330"/>
      <c r="AP34" s="330"/>
      <c r="AQ34" s="330"/>
      <c r="AR34" s="332"/>
    </row>
    <row r="35" spans="1:45" ht="29" customHeight="1" thickBot="1">
      <c r="E35" s="365"/>
      <c r="F35" s="357" t="str">
        <f>IF(F34="","",IF(A34&gt;$B$11,"",IF(CHOOSE(VLOOKUP(A34,演奏情報!$B$32:$K$39,2,FALSE),$B$12,$B$13)=1,"",IF(VLOOKUP(A34,演奏情報!$B$32:$K$39,4,FALSE)=F34,"",VLOOKUP(A34,演奏情報!$B$32:$K$39,4,FALSE)))))</f>
        <v/>
      </c>
      <c r="G35" s="357"/>
      <c r="H35" s="357"/>
      <c r="I35" s="357"/>
      <c r="J35" s="357"/>
      <c r="K35" s="358"/>
      <c r="L35" s="358"/>
      <c r="M35" s="358"/>
      <c r="N35" s="366"/>
      <c r="O35" s="13" t="s">
        <v>3</v>
      </c>
      <c r="P35" s="359" t="str">
        <f>IF(F34="","",IF(A34&gt;$B$11,"",IF(OR(ISBLANK(VLOOKUP(A34,演奏情報!$B$32:$K$39,6,FALSE)),VLOOKUP(A34,演奏情報!$B$32:$K$39,6,FALSE)=""),"","("&amp;VLOOKUP(A34,演奏情報!$B$32:$K$39,6,FALSE)&amp;")")))</f>
        <v/>
      </c>
      <c r="Q35" s="360"/>
      <c r="R35" s="360"/>
      <c r="S35" s="360"/>
      <c r="T35" s="360"/>
      <c r="U35" s="361"/>
      <c r="V35" s="364"/>
      <c r="W35" s="364"/>
      <c r="X35" s="364"/>
      <c r="Y35" s="14"/>
      <c r="Z35" s="15" t="s">
        <v>15</v>
      </c>
      <c r="AA35" s="14"/>
      <c r="AB35" s="16" t="s">
        <v>16</v>
      </c>
      <c r="AC35" s="17" t="s">
        <v>16</v>
      </c>
      <c r="AD35" s="362"/>
      <c r="AE35" s="355"/>
      <c r="AF35" s="356"/>
      <c r="AG35" s="362"/>
      <c r="AH35" s="355"/>
      <c r="AI35" s="356"/>
      <c r="AJ35" s="363"/>
      <c r="AK35" s="362"/>
      <c r="AL35" s="355"/>
      <c r="AM35" s="355"/>
      <c r="AN35" s="355"/>
      <c r="AO35" s="355"/>
      <c r="AP35" s="355"/>
      <c r="AQ35" s="355"/>
      <c r="AR35" s="356"/>
    </row>
    <row r="36" spans="1:45" ht="29" customHeight="1">
      <c r="A36" s="3">
        <f>A34+1</f>
        <v>9</v>
      </c>
      <c r="E36" s="346">
        <f>E34+1</f>
        <v>9</v>
      </c>
      <c r="F36" s="348" t="str">
        <f>IF(A36&gt;$B$11,"",IF(CHOOSE(VLOOKUP(A36,演奏情報!$B$32:$K$39,2,FALSE),演奏情報!$E$32,演奏情報!$E$33)=0,"",CHOOSE(VLOOKUP(A36,演奏情報!$B$32:$K$39,2,FALSE),演奏情報!$E$32,演奏情報!$E$33)))</f>
        <v/>
      </c>
      <c r="G36" s="348"/>
      <c r="H36" s="348"/>
      <c r="I36" s="348"/>
      <c r="J36" s="348"/>
      <c r="K36" s="349"/>
      <c r="L36" s="349"/>
      <c r="M36" s="349"/>
      <c r="N36" s="350" t="s">
        <v>4</v>
      </c>
      <c r="O36" s="11" t="s">
        <v>2</v>
      </c>
      <c r="P36" s="352" t="str">
        <f>IF(F36="","",IF(A36&gt;$B$11,"",IF(OR(ISBLANK(VLOOKUP(A36,演奏情報!$B$32:$K$39,5,FALSE)),VLOOKUP(A36,演奏情報!$B$32:$K$39,5,FALSE)=" "),"",VLOOKUP(A36,演奏情報!$B$32:$K$39,5,FALSE))))</f>
        <v/>
      </c>
      <c r="Q36" s="353"/>
      <c r="R36" s="353"/>
      <c r="S36" s="353"/>
      <c r="T36" s="353"/>
      <c r="U36" s="354"/>
      <c r="V36" s="341" t="str">
        <f>IF(F36="","",団体情報!$D$9)</f>
        <v/>
      </c>
      <c r="W36" s="341"/>
      <c r="X36" s="341"/>
      <c r="Y36" s="343" t="str">
        <f>IF(F36="","",IF(A36&gt;$B$11,"",IF(OR(ISBLANK(VLOOKUP(A36,演奏情報!$B$32:$K$39,7,FALSE)),VLOOKUP(A36,演奏情報!$B$32:$K$39,7,FALSE)=" "),"",VLOOKUP(A36,演奏情報!$B$32:$K$39,7,FALSE))))</f>
        <v/>
      </c>
      <c r="Z36" s="344"/>
      <c r="AA36" s="343" t="str">
        <f>IF(F36="","",1)</f>
        <v/>
      </c>
      <c r="AB36" s="345"/>
      <c r="AC36" s="12"/>
      <c r="AD36" s="339"/>
      <c r="AE36" s="330"/>
      <c r="AF36" s="332"/>
      <c r="AG36" s="339"/>
      <c r="AH36" s="330"/>
      <c r="AI36" s="332"/>
      <c r="AJ36" s="292"/>
      <c r="AK36" s="339"/>
      <c r="AL36" s="330"/>
      <c r="AM36" s="330"/>
      <c r="AN36" s="330"/>
      <c r="AO36" s="330"/>
      <c r="AP36" s="330"/>
      <c r="AQ36" s="330"/>
      <c r="AR36" s="332"/>
    </row>
    <row r="37" spans="1:45" ht="29" customHeight="1" thickBot="1">
      <c r="E37" s="365"/>
      <c r="F37" s="357" t="str">
        <f>IF(F36="","",IF(A36&gt;$B$11,"",IF(CHOOSE(VLOOKUP(A36,演奏情報!$B$32:$K$39,2,FALSE),$B$12,$B$13)=1,"",IF(VLOOKUP(A36,演奏情報!$B$32:$K$39,4,FALSE)=F36,"",VLOOKUP(A36,演奏情報!$B$32:$K$39,4,FALSE)))))</f>
        <v/>
      </c>
      <c r="G37" s="357"/>
      <c r="H37" s="357"/>
      <c r="I37" s="357"/>
      <c r="J37" s="357"/>
      <c r="K37" s="358"/>
      <c r="L37" s="358"/>
      <c r="M37" s="358"/>
      <c r="N37" s="366"/>
      <c r="O37" s="13" t="s">
        <v>3</v>
      </c>
      <c r="P37" s="359" t="str">
        <f>IF(F36="","",IF(A36&gt;$B$11,"",IF(OR(ISBLANK(VLOOKUP(A36,演奏情報!$B$32:$K$39,6,FALSE)),VLOOKUP(A36,演奏情報!$B$32:$K$39,6,FALSE)=""),"","("&amp;VLOOKUP(A36,演奏情報!$B$32:$K$39,6,FALSE)&amp;")")))</f>
        <v/>
      </c>
      <c r="Q37" s="360"/>
      <c r="R37" s="360"/>
      <c r="S37" s="360"/>
      <c r="T37" s="360"/>
      <c r="U37" s="361"/>
      <c r="V37" s="364"/>
      <c r="W37" s="364"/>
      <c r="X37" s="364"/>
      <c r="Y37" s="14"/>
      <c r="Z37" s="15" t="s">
        <v>15</v>
      </c>
      <c r="AA37" s="14"/>
      <c r="AB37" s="16" t="s">
        <v>16</v>
      </c>
      <c r="AC37" s="17" t="s">
        <v>16</v>
      </c>
      <c r="AD37" s="362"/>
      <c r="AE37" s="355"/>
      <c r="AF37" s="356"/>
      <c r="AG37" s="362"/>
      <c r="AH37" s="355"/>
      <c r="AI37" s="356"/>
      <c r="AJ37" s="363"/>
      <c r="AK37" s="362"/>
      <c r="AL37" s="355"/>
      <c r="AM37" s="355"/>
      <c r="AN37" s="355"/>
      <c r="AO37" s="355"/>
      <c r="AP37" s="355"/>
      <c r="AQ37" s="355"/>
      <c r="AR37" s="356"/>
    </row>
    <row r="38" spans="1:45" ht="29" customHeight="1">
      <c r="A38" s="3">
        <f>A36+1</f>
        <v>10</v>
      </c>
      <c r="E38" s="346">
        <f>E36+1</f>
        <v>10</v>
      </c>
      <c r="F38" s="348" t="str">
        <f>IF(A38&gt;$B$11,"",IF(CHOOSE(VLOOKUP(A38,演奏情報!$B$32:$K$39,2,FALSE),演奏情報!$E$32,演奏情報!$E$33)=0,"",CHOOSE(VLOOKUP(A38,演奏情報!$B$32:$K$39,2,FALSE),演奏情報!$E$32,演奏情報!$E$33)))</f>
        <v/>
      </c>
      <c r="G38" s="348"/>
      <c r="H38" s="348"/>
      <c r="I38" s="348"/>
      <c r="J38" s="348"/>
      <c r="K38" s="349"/>
      <c r="L38" s="349"/>
      <c r="M38" s="349"/>
      <c r="N38" s="350" t="s">
        <v>4</v>
      </c>
      <c r="O38" s="11" t="s">
        <v>2</v>
      </c>
      <c r="P38" s="352" t="str">
        <f>IF(F38="","",IF(A38&gt;$B$11,"",IF(OR(ISBLANK(VLOOKUP(A38,演奏情報!$B$32:$K$39,5,FALSE)),VLOOKUP(A38,演奏情報!$B$32:$K$39,5,FALSE)=" "),"",VLOOKUP(A38,演奏情報!$B$32:$K$39,5,FALSE))))</f>
        <v/>
      </c>
      <c r="Q38" s="353"/>
      <c r="R38" s="353"/>
      <c r="S38" s="353"/>
      <c r="T38" s="353"/>
      <c r="U38" s="354"/>
      <c r="V38" s="341" t="str">
        <f>IF(F38="","",団体情報!$D$9)</f>
        <v/>
      </c>
      <c r="W38" s="341"/>
      <c r="X38" s="341"/>
      <c r="Y38" s="343" t="str">
        <f>IF(F38="","",IF(A38&gt;$B$11,"",IF(OR(ISBLANK(VLOOKUP(A38,演奏情報!$B$32:$K$39,7,FALSE)),VLOOKUP(A38,演奏情報!$B$32:$K$39,7,FALSE)=" "),"",VLOOKUP(A38,演奏情報!$B$32:$K$39,7,FALSE))))</f>
        <v/>
      </c>
      <c r="Z38" s="344"/>
      <c r="AA38" s="343" t="str">
        <f>IF(F38="","",1)</f>
        <v/>
      </c>
      <c r="AB38" s="345"/>
      <c r="AC38" s="12"/>
      <c r="AD38" s="339"/>
      <c r="AE38" s="330"/>
      <c r="AF38" s="332"/>
      <c r="AG38" s="339"/>
      <c r="AH38" s="330"/>
      <c r="AI38" s="332"/>
      <c r="AJ38" s="292"/>
      <c r="AK38" s="339"/>
      <c r="AL38" s="330"/>
      <c r="AM38" s="330"/>
      <c r="AN38" s="330"/>
      <c r="AO38" s="330"/>
      <c r="AP38" s="330"/>
      <c r="AQ38" s="330"/>
      <c r="AR38" s="332"/>
    </row>
    <row r="39" spans="1:45" ht="29" customHeight="1" thickBot="1">
      <c r="E39" s="347"/>
      <c r="F39" s="334" t="str">
        <f>IF(F38="","",IF(A38&gt;$B$11,"",IF(CHOOSE(VLOOKUP(A38,演奏情報!$B$32:$K$39,2,FALSE),$B$12,$B$13)=1,"",IF(VLOOKUP(A38,演奏情報!$B$32:$K$39,4,FALSE)=F38,"",VLOOKUP(A38,演奏情報!$B$32:$K$39,4,FALSE)))))</f>
        <v/>
      </c>
      <c r="G39" s="334"/>
      <c r="H39" s="334"/>
      <c r="I39" s="334"/>
      <c r="J39" s="334"/>
      <c r="K39" s="335"/>
      <c r="L39" s="335"/>
      <c r="M39" s="335"/>
      <c r="N39" s="351"/>
      <c r="O39" s="18" t="s">
        <v>3</v>
      </c>
      <c r="P39" s="336" t="str">
        <f>IF(F38="","",IF(A38&gt;$B$11,"",IF(OR(ISBLANK(VLOOKUP(A38,演奏情報!$B$32:$K$39,6,FALSE)),VLOOKUP(A38,演奏情報!$B$32:$K$39,6,FALSE)=""),"","("&amp;VLOOKUP(A38,演奏情報!$B$32:$K$39,6,FALSE)&amp;")")))</f>
        <v/>
      </c>
      <c r="Q39" s="337"/>
      <c r="R39" s="337"/>
      <c r="S39" s="337"/>
      <c r="T39" s="337"/>
      <c r="U39" s="338"/>
      <c r="V39" s="342"/>
      <c r="W39" s="342"/>
      <c r="X39" s="342"/>
      <c r="Y39" s="19"/>
      <c r="Z39" s="20" t="s">
        <v>15</v>
      </c>
      <c r="AA39" s="19"/>
      <c r="AB39" s="21" t="s">
        <v>16</v>
      </c>
      <c r="AC39" s="22" t="s">
        <v>16</v>
      </c>
      <c r="AD39" s="340"/>
      <c r="AE39" s="331"/>
      <c r="AF39" s="333"/>
      <c r="AG39" s="340"/>
      <c r="AH39" s="331"/>
      <c r="AI39" s="333"/>
      <c r="AJ39" s="287"/>
      <c r="AK39" s="340"/>
      <c r="AL39" s="331"/>
      <c r="AM39" s="331"/>
      <c r="AN39" s="331"/>
      <c r="AO39" s="331"/>
      <c r="AP39" s="331"/>
      <c r="AQ39" s="331"/>
      <c r="AR39" s="333"/>
    </row>
    <row r="40" spans="1:45" ht="30" customHeight="1" thickTop="1">
      <c r="E40" s="421" t="s">
        <v>39</v>
      </c>
      <c r="F40" s="421"/>
      <c r="G40" s="421"/>
      <c r="H40" s="421"/>
      <c r="I40" s="421"/>
      <c r="J40" s="421"/>
      <c r="K40" s="421"/>
      <c r="L40" s="421"/>
      <c r="M40" s="422" t="s">
        <v>38</v>
      </c>
      <c r="N40" s="422"/>
      <c r="O40" s="422"/>
      <c r="P40" s="422"/>
      <c r="Q40" s="422"/>
      <c r="R40" s="422"/>
      <c r="S40" s="422"/>
      <c r="T40" s="422"/>
      <c r="U40" s="422"/>
      <c r="V40" s="422"/>
      <c r="X40" s="328" t="s">
        <v>32</v>
      </c>
      <c r="Y40" s="329"/>
      <c r="Z40" s="329"/>
      <c r="AA40" s="329"/>
      <c r="AB40" s="24"/>
      <c r="AC40" s="23"/>
      <c r="AD40" s="24"/>
      <c r="AE40" s="25"/>
      <c r="AF40" s="23"/>
      <c r="AG40" s="24"/>
      <c r="AH40" s="25"/>
      <c r="AI40" s="23"/>
      <c r="AJ40" s="26"/>
      <c r="AK40" s="27">
        <v>9</v>
      </c>
      <c r="AL40" s="27">
        <v>9</v>
      </c>
      <c r="AM40" s="27">
        <v>9</v>
      </c>
      <c r="AN40" s="27">
        <v>9</v>
      </c>
      <c r="AO40" s="27">
        <v>9</v>
      </c>
      <c r="AP40" s="27">
        <v>9</v>
      </c>
      <c r="AQ40" s="27">
        <v>9</v>
      </c>
      <c r="AR40" s="28">
        <v>9</v>
      </c>
    </row>
    <row r="41" spans="1:45" ht="28" customHeight="1" thickBot="1">
      <c r="E41" s="421"/>
      <c r="F41" s="421"/>
      <c r="G41" s="421"/>
      <c r="H41" s="421"/>
      <c r="I41" s="421"/>
      <c r="J41" s="421"/>
      <c r="K41" s="421"/>
      <c r="L41" s="421"/>
      <c r="N41" s="415" t="s">
        <v>36</v>
      </c>
      <c r="O41" s="405"/>
      <c r="P41" s="29"/>
      <c r="Q41" s="30"/>
      <c r="R41" s="31"/>
      <c r="S41" s="30"/>
      <c r="T41" s="31"/>
      <c r="U41" s="30"/>
      <c r="X41" s="413" t="s">
        <v>33</v>
      </c>
      <c r="Y41" s="414"/>
      <c r="Z41" s="414"/>
      <c r="AA41" s="414"/>
      <c r="AB41" s="32"/>
      <c r="AC41" s="33"/>
      <c r="AD41" s="32"/>
      <c r="AE41" s="34"/>
      <c r="AF41" s="33"/>
      <c r="AG41" s="32"/>
      <c r="AH41" s="34"/>
      <c r="AI41" s="35"/>
      <c r="AJ41" s="36" t="s">
        <v>35</v>
      </c>
    </row>
    <row r="42" spans="1:45" ht="40" customHeight="1" thickTop="1" thickBot="1">
      <c r="N42" s="417" t="s">
        <v>37</v>
      </c>
      <c r="O42" s="405"/>
      <c r="P42" s="418" t="s">
        <v>43</v>
      </c>
      <c r="Q42" s="419"/>
      <c r="R42" s="420"/>
      <c r="S42" s="31"/>
      <c r="T42" s="37"/>
      <c r="U42" s="30"/>
      <c r="X42" s="415" t="s">
        <v>34</v>
      </c>
      <c r="Y42" s="416"/>
      <c r="Z42" s="416"/>
      <c r="AA42" s="416"/>
      <c r="AB42" s="31"/>
      <c r="AC42" s="30"/>
      <c r="AD42" s="31"/>
      <c r="AE42" s="37"/>
      <c r="AF42" s="30"/>
      <c r="AG42" s="31"/>
      <c r="AH42" s="37"/>
      <c r="AI42" s="38"/>
      <c r="AJ42" s="39"/>
      <c r="AK42" s="40"/>
      <c r="AL42" s="40"/>
      <c r="AM42" s="40"/>
      <c r="AN42" s="40"/>
      <c r="AO42" s="40"/>
      <c r="AP42" s="40"/>
      <c r="AQ42" s="40"/>
      <c r="AR42" s="40"/>
      <c r="AS42" s="41"/>
    </row>
    <row r="43" spans="1:45" ht="16" thickTop="1"/>
  </sheetData>
  <sheetProtection algorithmName="SHA-512" hashValue="DPVcUwWQNZMoHrhIHdVCIlvhKREFBhXFZBZHi+ftS3mSIOmJOxzQU88P49wZvyu/vY7wRTv6Xx1jMBmy12XTNA==" saltValue="yuwodBcAcrsxWpXpuXCZTg==" spinCount="100000" sheet="1" objects="1" scenarios="1" selectLockedCells="1"/>
  <mergeCells count="313">
    <mergeCell ref="X41:AA41"/>
    <mergeCell ref="X42:AA42"/>
    <mergeCell ref="N41:O41"/>
    <mergeCell ref="N42:O42"/>
    <mergeCell ref="P42:R42"/>
    <mergeCell ref="E40:L41"/>
    <mergeCell ref="M40:V40"/>
    <mergeCell ref="E18:J19"/>
    <mergeCell ref="K18:M19"/>
    <mergeCell ref="N18:O19"/>
    <mergeCell ref="P18:U19"/>
    <mergeCell ref="V18:X18"/>
    <mergeCell ref="V19:X19"/>
    <mergeCell ref="E20:E21"/>
    <mergeCell ref="AA20:AB20"/>
    <mergeCell ref="E26:E27"/>
    <mergeCell ref="F26:J26"/>
    <mergeCell ref="K26:M26"/>
    <mergeCell ref="N26:N27"/>
    <mergeCell ref="P26:U26"/>
    <mergeCell ref="E24:E25"/>
    <mergeCell ref="F24:J24"/>
    <mergeCell ref="K24:M24"/>
    <mergeCell ref="N24:N25"/>
    <mergeCell ref="I8:K9"/>
    <mergeCell ref="J13:J16"/>
    <mergeCell ref="K13:K16"/>
    <mergeCell ref="L8:W9"/>
    <mergeCell ref="E10:F12"/>
    <mergeCell ref="E13:F16"/>
    <mergeCell ref="L10:L12"/>
    <mergeCell ref="L13:L16"/>
    <mergeCell ref="H8:H9"/>
    <mergeCell ref="E8:F8"/>
    <mergeCell ref="W10:Y11"/>
    <mergeCell ref="W12:Y13"/>
    <mergeCell ref="W14:Y16"/>
    <mergeCell ref="H13:I14"/>
    <mergeCell ref="H15:I16"/>
    <mergeCell ref="G13:G14"/>
    <mergeCell ref="G15:G16"/>
    <mergeCell ref="AD10:AH11"/>
    <mergeCell ref="AI10:AI13"/>
    <mergeCell ref="AJ10:AR16"/>
    <mergeCell ref="AD12:AH16"/>
    <mergeCell ref="AI14:AI16"/>
    <mergeCell ref="M10:V12"/>
    <mergeCell ref="M13:V16"/>
    <mergeCell ref="G10:K12"/>
    <mergeCell ref="AC12:AC13"/>
    <mergeCell ref="AC10:AC11"/>
    <mergeCell ref="Z12:AB13"/>
    <mergeCell ref="Z10:AB11"/>
    <mergeCell ref="Z14:AB16"/>
    <mergeCell ref="AC14:AC16"/>
    <mergeCell ref="AJ20:AJ21"/>
    <mergeCell ref="AK20:AK21"/>
    <mergeCell ref="AJ18:AJ19"/>
    <mergeCell ref="AK18:AR19"/>
    <mergeCell ref="F20:J20"/>
    <mergeCell ref="F21:J21"/>
    <mergeCell ref="AD20:AD21"/>
    <mergeCell ref="AE20:AE21"/>
    <mergeCell ref="AF20:AF21"/>
    <mergeCell ref="Y18:Z18"/>
    <mergeCell ref="Y19:Z19"/>
    <mergeCell ref="AA18:AB18"/>
    <mergeCell ref="AA19:AB19"/>
    <mergeCell ref="AD18:AI18"/>
    <mergeCell ref="AD19:AI19"/>
    <mergeCell ref="AQ20:AQ21"/>
    <mergeCell ref="AR20:AR21"/>
    <mergeCell ref="K20:M20"/>
    <mergeCell ref="K21:M21"/>
    <mergeCell ref="N20:N21"/>
    <mergeCell ref="P20:U20"/>
    <mergeCell ref="P21:U21"/>
    <mergeCell ref="V20:X21"/>
    <mergeCell ref="Y20:Z20"/>
    <mergeCell ref="AP20:AP21"/>
    <mergeCell ref="AG20:AG21"/>
    <mergeCell ref="AH20:AH21"/>
    <mergeCell ref="AI20:AI21"/>
    <mergeCell ref="AQ22:AQ23"/>
    <mergeCell ref="AR22:AR23"/>
    <mergeCell ref="F23:J23"/>
    <mergeCell ref="K23:M23"/>
    <mergeCell ref="P23:U23"/>
    <mergeCell ref="AJ22:AJ23"/>
    <mergeCell ref="AK22:AK23"/>
    <mergeCell ref="AL22:AL23"/>
    <mergeCell ref="AM22:AM23"/>
    <mergeCell ref="AN22:AN23"/>
    <mergeCell ref="AE22:AE23"/>
    <mergeCell ref="AF22:AF23"/>
    <mergeCell ref="AG22:AG23"/>
    <mergeCell ref="AH22:AH23"/>
    <mergeCell ref="AI22:AI23"/>
    <mergeCell ref="AL20:AL21"/>
    <mergeCell ref="AM20:AM21"/>
    <mergeCell ref="AN20:AN21"/>
    <mergeCell ref="AO20:AO21"/>
    <mergeCell ref="F22:J22"/>
    <mergeCell ref="AO22:AO23"/>
    <mergeCell ref="AP22:AP23"/>
    <mergeCell ref="E22:E23"/>
    <mergeCell ref="K22:M22"/>
    <mergeCell ref="N22:N23"/>
    <mergeCell ref="P22:U22"/>
    <mergeCell ref="V22:X23"/>
    <mergeCell ref="Y22:Z22"/>
    <mergeCell ref="AA22:AB22"/>
    <mergeCell ref="AD22:AD23"/>
    <mergeCell ref="AQ24:AQ25"/>
    <mergeCell ref="AR24:AR25"/>
    <mergeCell ref="F25:J25"/>
    <mergeCell ref="K25:M25"/>
    <mergeCell ref="P25:U25"/>
    <mergeCell ref="AK24:AK25"/>
    <mergeCell ref="AL24:AL25"/>
    <mergeCell ref="AM24:AM25"/>
    <mergeCell ref="AN24:AN25"/>
    <mergeCell ref="AO24:AO25"/>
    <mergeCell ref="AF24:AF25"/>
    <mergeCell ref="AG24:AG25"/>
    <mergeCell ref="AH24:AH25"/>
    <mergeCell ref="AI24:AI25"/>
    <mergeCell ref="AJ24:AJ25"/>
    <mergeCell ref="V24:X25"/>
    <mergeCell ref="Y24:Z24"/>
    <mergeCell ref="AA24:AB24"/>
    <mergeCell ref="AD24:AD25"/>
    <mergeCell ref="AE24:AE25"/>
    <mergeCell ref="P24:U24"/>
    <mergeCell ref="AP24:AP25"/>
    <mergeCell ref="AP26:AP27"/>
    <mergeCell ref="AQ26:AQ27"/>
    <mergeCell ref="AR26:AR27"/>
    <mergeCell ref="F27:J27"/>
    <mergeCell ref="K27:M27"/>
    <mergeCell ref="P27:U27"/>
    <mergeCell ref="AK26:AK27"/>
    <mergeCell ref="AL26:AL27"/>
    <mergeCell ref="AM26:AM27"/>
    <mergeCell ref="AN26:AN27"/>
    <mergeCell ref="AO26:AO27"/>
    <mergeCell ref="AF26:AF27"/>
    <mergeCell ref="AG26:AG27"/>
    <mergeCell ref="AH26:AH27"/>
    <mergeCell ref="AI26:AI27"/>
    <mergeCell ref="AJ26:AJ27"/>
    <mergeCell ref="V26:X27"/>
    <mergeCell ref="Y26:Z26"/>
    <mergeCell ref="AA26:AB26"/>
    <mergeCell ref="AD26:AD27"/>
    <mergeCell ref="AE26:AE27"/>
    <mergeCell ref="AR28:AR29"/>
    <mergeCell ref="F29:J29"/>
    <mergeCell ref="K29:M29"/>
    <mergeCell ref="P29:U29"/>
    <mergeCell ref="AK28:AK29"/>
    <mergeCell ref="AL28:AL29"/>
    <mergeCell ref="AM28:AM29"/>
    <mergeCell ref="AN28:AN29"/>
    <mergeCell ref="AO28:AO29"/>
    <mergeCell ref="AF28:AF29"/>
    <mergeCell ref="AG28:AG29"/>
    <mergeCell ref="AH28:AH29"/>
    <mergeCell ref="AI28:AI29"/>
    <mergeCell ref="AJ28:AJ29"/>
    <mergeCell ref="V28:X29"/>
    <mergeCell ref="Y28:Z28"/>
    <mergeCell ref="AA28:AB28"/>
    <mergeCell ref="AD28:AD29"/>
    <mergeCell ref="AE28:AE29"/>
    <mergeCell ref="F28:J28"/>
    <mergeCell ref="K28:M28"/>
    <mergeCell ref="N28:N29"/>
    <mergeCell ref="P28:U28"/>
    <mergeCell ref="AD30:AD31"/>
    <mergeCell ref="AE30:AE31"/>
    <mergeCell ref="E30:E31"/>
    <mergeCell ref="F30:J30"/>
    <mergeCell ref="K30:M30"/>
    <mergeCell ref="N30:N31"/>
    <mergeCell ref="P30:U30"/>
    <mergeCell ref="AP28:AP29"/>
    <mergeCell ref="AQ28:AQ29"/>
    <mergeCell ref="E28:E29"/>
    <mergeCell ref="E32:E33"/>
    <mergeCell ref="F32:J32"/>
    <mergeCell ref="K32:M32"/>
    <mergeCell ref="N32:N33"/>
    <mergeCell ref="P32:U32"/>
    <mergeCell ref="AP30:AP31"/>
    <mergeCell ref="AQ30:AQ31"/>
    <mergeCell ref="AR30:AR31"/>
    <mergeCell ref="F31:J31"/>
    <mergeCell ref="K31:M31"/>
    <mergeCell ref="P31:U31"/>
    <mergeCell ref="AK30:AK31"/>
    <mergeCell ref="AL30:AL31"/>
    <mergeCell ref="AM30:AM31"/>
    <mergeCell ref="AN30:AN31"/>
    <mergeCell ref="AO30:AO31"/>
    <mergeCell ref="AF30:AF31"/>
    <mergeCell ref="AG30:AG31"/>
    <mergeCell ref="AH30:AH31"/>
    <mergeCell ref="AI30:AI31"/>
    <mergeCell ref="AJ30:AJ31"/>
    <mergeCell ref="V30:X31"/>
    <mergeCell ref="Y30:Z30"/>
    <mergeCell ref="AA30:AB30"/>
    <mergeCell ref="AP32:AP33"/>
    <mergeCell ref="AQ32:AQ33"/>
    <mergeCell ref="AR32:AR33"/>
    <mergeCell ref="F33:J33"/>
    <mergeCell ref="K33:M33"/>
    <mergeCell ref="P33:U33"/>
    <mergeCell ref="AK32:AK33"/>
    <mergeCell ref="AL32:AL33"/>
    <mergeCell ref="AM32:AM33"/>
    <mergeCell ref="AN32:AN33"/>
    <mergeCell ref="AO32:AO33"/>
    <mergeCell ref="AF32:AF33"/>
    <mergeCell ref="AG32:AG33"/>
    <mergeCell ref="AH32:AH33"/>
    <mergeCell ref="AI32:AI33"/>
    <mergeCell ref="AJ32:AJ33"/>
    <mergeCell ref="V32:X33"/>
    <mergeCell ref="Y32:Z32"/>
    <mergeCell ref="AA32:AB32"/>
    <mergeCell ref="AD32:AD33"/>
    <mergeCell ref="AE32:AE33"/>
    <mergeCell ref="AR34:AR35"/>
    <mergeCell ref="F35:J35"/>
    <mergeCell ref="K35:M35"/>
    <mergeCell ref="P35:U35"/>
    <mergeCell ref="AK34:AK35"/>
    <mergeCell ref="AL34:AL35"/>
    <mergeCell ref="AM34:AM35"/>
    <mergeCell ref="AN34:AN35"/>
    <mergeCell ref="AO34:AO35"/>
    <mergeCell ref="AF34:AF35"/>
    <mergeCell ref="AG34:AG35"/>
    <mergeCell ref="AH34:AH35"/>
    <mergeCell ref="AI34:AI35"/>
    <mergeCell ref="AJ34:AJ35"/>
    <mergeCell ref="V34:X35"/>
    <mergeCell ref="Y34:Z34"/>
    <mergeCell ref="AA34:AB34"/>
    <mergeCell ref="AD34:AD35"/>
    <mergeCell ref="AE34:AE35"/>
    <mergeCell ref="F34:J34"/>
    <mergeCell ref="K34:M34"/>
    <mergeCell ref="N34:N35"/>
    <mergeCell ref="P34:U34"/>
    <mergeCell ref="AD36:AD37"/>
    <mergeCell ref="AE36:AE37"/>
    <mergeCell ref="E36:E37"/>
    <mergeCell ref="F36:J36"/>
    <mergeCell ref="K36:M36"/>
    <mergeCell ref="N36:N37"/>
    <mergeCell ref="P36:U36"/>
    <mergeCell ref="AP34:AP35"/>
    <mergeCell ref="AQ34:AQ35"/>
    <mergeCell ref="E34:E35"/>
    <mergeCell ref="E38:E39"/>
    <mergeCell ref="F38:J38"/>
    <mergeCell ref="K38:M38"/>
    <mergeCell ref="N38:N39"/>
    <mergeCell ref="P38:U38"/>
    <mergeCell ref="AP36:AP37"/>
    <mergeCell ref="AQ36:AQ37"/>
    <mergeCell ref="AR36:AR37"/>
    <mergeCell ref="F37:J37"/>
    <mergeCell ref="K37:M37"/>
    <mergeCell ref="P37:U37"/>
    <mergeCell ref="AK36:AK37"/>
    <mergeCell ref="AL36:AL37"/>
    <mergeCell ref="AM36:AM37"/>
    <mergeCell ref="AN36:AN37"/>
    <mergeCell ref="AO36:AO37"/>
    <mergeCell ref="AF36:AF37"/>
    <mergeCell ref="AG36:AG37"/>
    <mergeCell ref="AH36:AH37"/>
    <mergeCell ref="AI36:AI37"/>
    <mergeCell ref="AJ36:AJ37"/>
    <mergeCell ref="V36:X37"/>
    <mergeCell ref="Y36:Z36"/>
    <mergeCell ref="AA36:AB36"/>
    <mergeCell ref="X40:AA40"/>
    <mergeCell ref="AP38:AP39"/>
    <mergeCell ref="AQ38:AQ39"/>
    <mergeCell ref="AR38:AR39"/>
    <mergeCell ref="F39:J39"/>
    <mergeCell ref="K39:M39"/>
    <mergeCell ref="P39:U39"/>
    <mergeCell ref="AK38:AK39"/>
    <mergeCell ref="AL38:AL39"/>
    <mergeCell ref="AM38:AM39"/>
    <mergeCell ref="AN38:AN39"/>
    <mergeCell ref="AO38:AO39"/>
    <mergeCell ref="AF38:AF39"/>
    <mergeCell ref="AG38:AG39"/>
    <mergeCell ref="AH38:AH39"/>
    <mergeCell ref="AI38:AI39"/>
    <mergeCell ref="AJ38:AJ39"/>
    <mergeCell ref="V38:X39"/>
    <mergeCell ref="Y38:Z38"/>
    <mergeCell ref="AA38:AB38"/>
    <mergeCell ref="AD38:AD39"/>
    <mergeCell ref="AE38:AE39"/>
  </mergeCells>
  <phoneticPr fontId="1"/>
  <printOptions horizontalCentered="1" verticalCentered="1"/>
  <pageMargins left="0.31496062992125984" right="0.31496062992125984" top="0.31496062992125984" bottom="0.31496062992125984" header="0.31496062992125984" footer="0.31496062992125984"/>
  <pageSetup paperSize="9" scale="64" orientation="landscape" horizontalDpi="0" verticalDpi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B46D1-2764-B646-ABB6-BA35EFE7DFFB}">
  <sheetPr>
    <tabColor rgb="FF00B0F0"/>
    <pageSetUpPr fitToPage="1"/>
  </sheetPr>
  <dimension ref="B1:AN20"/>
  <sheetViews>
    <sheetView showGridLines="0" showRowColHeaders="0" zoomScale="110" zoomScaleNormal="110" workbookViewId="0">
      <pane ySplit="5" topLeftCell="A6" activePane="bottomLeft" state="frozen"/>
      <selection activeCell="E10" sqref="E10:L12"/>
      <selection pane="bottomLeft" activeCell="A5" sqref="A5"/>
    </sheetView>
  </sheetViews>
  <sheetFormatPr baseColWidth="10" defaultRowHeight="15"/>
  <cols>
    <col min="1" max="2" width="2.33203125" style="3" customWidth="1"/>
    <col min="3" max="3" width="20.83203125" style="3" bestFit="1" customWidth="1"/>
    <col min="4" max="4" width="12" style="3" customWidth="1"/>
    <col min="5" max="5" width="50" style="3" customWidth="1"/>
    <col min="6" max="6" width="12.33203125" style="3" customWidth="1"/>
    <col min="7" max="7" width="45" style="3" customWidth="1"/>
    <col min="8" max="22" width="10.83203125" style="3" customWidth="1"/>
    <col min="23" max="23" width="2.83203125" style="3" customWidth="1"/>
    <col min="24" max="24" width="5.83203125" style="3" customWidth="1"/>
    <col min="25" max="40" width="3" style="3" customWidth="1"/>
    <col min="41" max="16384" width="10.83203125" style="3"/>
  </cols>
  <sheetData>
    <row r="1" spans="2:40" s="51" customFormat="1" ht="24" customHeight="1">
      <c r="B1" s="54" t="s">
        <v>127</v>
      </c>
    </row>
    <row r="2" spans="2:40" s="1" customFormat="1" ht="22">
      <c r="B2" s="2" t="str">
        <f>基本情報!B20</f>
        <v>第58回 北九州アンサンブルコンテスト</v>
      </c>
    </row>
    <row r="3" spans="2:40" s="49" customFormat="1" ht="3" customHeight="1"/>
    <row r="4" spans="2:40" s="1" customFormat="1" ht="24">
      <c r="B4" s="52" t="s">
        <v>243</v>
      </c>
      <c r="G4" s="83" t="s">
        <v>212</v>
      </c>
      <c r="AN4" s="83" t="s">
        <v>204</v>
      </c>
    </row>
    <row r="7" spans="2:40" ht="30" customHeight="1" thickBot="1">
      <c r="C7" s="191" t="str">
        <f>"（"&amp;基本情報!B20&amp;"）"</f>
        <v>（第58回 北九州アンサンブルコンテスト）</v>
      </c>
    </row>
    <row r="8" spans="2:40" ht="40" customHeight="1" thickTop="1">
      <c r="C8" s="192" t="s">
        <v>388</v>
      </c>
      <c r="D8" s="101"/>
      <c r="E8" s="141" t="str">
        <f>IF(OR(団体情報!D6="",団体情報!D6="選択してください"),"",団体情報!D6&amp;"の部")</f>
        <v/>
      </c>
      <c r="F8" s="99" t="s">
        <v>211</v>
      </c>
      <c r="G8" s="187" t="s">
        <v>371</v>
      </c>
    </row>
    <row r="9" spans="2:40" ht="35" customHeight="1">
      <c r="C9" s="428" t="s">
        <v>159</v>
      </c>
      <c r="D9" s="100" t="s">
        <v>144</v>
      </c>
      <c r="E9" s="436" t="str">
        <f>IF(団体情報!D8="","",団体情報!D8)</f>
        <v/>
      </c>
      <c r="F9" s="436"/>
      <c r="G9" s="437"/>
    </row>
    <row r="10" spans="2:40" ht="55" customHeight="1">
      <c r="C10" s="430"/>
      <c r="D10" s="100"/>
      <c r="E10" s="438" t="str">
        <f>IF(団体情報!D9="","",団体情報!D9)</f>
        <v/>
      </c>
      <c r="F10" s="438"/>
      <c r="G10" s="439"/>
    </row>
    <row r="11" spans="2:40" ht="35" customHeight="1">
      <c r="C11" s="428" t="s">
        <v>387</v>
      </c>
      <c r="D11" s="100" t="s">
        <v>144</v>
      </c>
      <c r="E11" s="436" t="str">
        <f>基本情報!D25</f>
        <v/>
      </c>
      <c r="F11" s="436"/>
      <c r="G11" s="437"/>
    </row>
    <row r="12" spans="2:40" ht="55" customHeight="1">
      <c r="C12" s="430"/>
      <c r="D12" s="100"/>
      <c r="E12" s="438" t="str">
        <f>基本情報!D26</f>
        <v/>
      </c>
      <c r="F12" s="438"/>
      <c r="G12" s="439"/>
    </row>
    <row r="13" spans="2:40" ht="35" customHeight="1">
      <c r="C13" s="440" t="s">
        <v>385</v>
      </c>
      <c r="D13" s="100" t="s">
        <v>144</v>
      </c>
      <c r="E13" s="436" t="str">
        <f>IF(演奏情報!E17="","",演奏情報!E17&amp;"　　さっきょく")</f>
        <v/>
      </c>
      <c r="F13" s="436"/>
      <c r="G13" s="437"/>
    </row>
    <row r="14" spans="2:40" ht="55" customHeight="1">
      <c r="C14" s="441"/>
      <c r="D14" s="100"/>
      <c r="E14" s="438" t="str">
        <f>IF(演奏情報!E18="","",演奏情報!E18&amp;"　　作曲")</f>
        <v/>
      </c>
      <c r="F14" s="438"/>
      <c r="G14" s="439"/>
    </row>
    <row r="15" spans="2:40" ht="35" customHeight="1">
      <c r="C15" s="440" t="s">
        <v>386</v>
      </c>
      <c r="D15" s="100" t="s">
        <v>144</v>
      </c>
      <c r="E15" s="436" t="str">
        <f>IF(演奏情報!E20=""," ---",演奏情報!E20&amp;"　　へんきょく")</f>
        <v xml:space="preserve"> ---</v>
      </c>
      <c r="F15" s="436"/>
      <c r="G15" s="437"/>
    </row>
    <row r="16" spans="2:40" ht="55" customHeight="1">
      <c r="C16" s="441"/>
      <c r="D16" s="100"/>
      <c r="E16" s="438" t="str">
        <f>IF(演奏情報!E21=""," ---",演奏情報!E21&amp;"　　編曲")</f>
        <v xml:space="preserve"> ---</v>
      </c>
      <c r="F16" s="438"/>
      <c r="G16" s="439"/>
    </row>
    <row r="17" spans="3:7" ht="35" customHeight="1">
      <c r="C17" s="428" t="s">
        <v>210</v>
      </c>
      <c r="D17" s="100" t="s">
        <v>144</v>
      </c>
      <c r="E17" s="436" t="str">
        <f>IF(演奏情報!E7="", "",演奏情報!E7)</f>
        <v/>
      </c>
      <c r="F17" s="436"/>
      <c r="G17" s="437"/>
    </row>
    <row r="18" spans="3:7" ht="55" customHeight="1" thickBot="1">
      <c r="C18" s="429"/>
      <c r="D18" s="190"/>
      <c r="E18" s="434" t="str">
        <f>IF(演奏情報!E8="", "",演奏情報!E8)</f>
        <v/>
      </c>
      <c r="F18" s="434"/>
      <c r="G18" s="435"/>
    </row>
    <row r="19" spans="3:7" ht="16" thickTop="1"/>
    <row r="20" spans="3:7" ht="35" customHeight="1">
      <c r="C20" s="188" t="s">
        <v>369</v>
      </c>
      <c r="D20" s="431" t="str">
        <f>IF(団体情報!D8="","",団体情報!D8)</f>
        <v/>
      </c>
      <c r="E20" s="432"/>
      <c r="F20" s="433"/>
      <c r="G20" s="4" t="s">
        <v>370</v>
      </c>
    </row>
  </sheetData>
  <sheetProtection algorithmName="SHA-512" hashValue="SzDwQU5Qr9nw2b7HRvxdqSnH/BIkol47ha2m2pAib7cM++tXCtpCVHsc2wy27Kmc4ZdbrwGJOu3pIQCu8eFvIg==" saltValue="n6yg46GeT1P23/gIPJo8jQ==" spinCount="100000" sheet="1" objects="1" scenarios="1" selectLockedCells="1"/>
  <mergeCells count="16">
    <mergeCell ref="C17:C18"/>
    <mergeCell ref="C9:C10"/>
    <mergeCell ref="C11:C12"/>
    <mergeCell ref="D20:F20"/>
    <mergeCell ref="E18:G18"/>
    <mergeCell ref="E9:G9"/>
    <mergeCell ref="E17:G17"/>
    <mergeCell ref="E12:G12"/>
    <mergeCell ref="E10:G10"/>
    <mergeCell ref="E11:G11"/>
    <mergeCell ref="C15:C16"/>
    <mergeCell ref="E13:G13"/>
    <mergeCell ref="E14:G14"/>
    <mergeCell ref="E15:G15"/>
    <mergeCell ref="E16:G16"/>
    <mergeCell ref="C13:C14"/>
  </mergeCells>
  <phoneticPr fontId="6"/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9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5</vt:i4>
      </vt:variant>
    </vt:vector>
  </HeadingPairs>
  <TitlesOfParts>
    <vt:vector size="17" baseType="lpstr">
      <vt:lpstr>参加申込書</vt:lpstr>
      <vt:lpstr>団体情報</vt:lpstr>
      <vt:lpstr>演奏情報</vt:lpstr>
      <vt:lpstr>演奏情報(打楽器)</vt:lpstr>
      <vt:lpstr>入場券情報</vt:lpstr>
      <vt:lpstr>印刷(参加申込書)</vt:lpstr>
      <vt:lpstr>印刷(参加申込書・打楽器)</vt:lpstr>
      <vt:lpstr>印刷(演奏利用明細書)</vt:lpstr>
      <vt:lpstr>印刷(アナウンス原稿)</vt:lpstr>
      <vt:lpstr>手書き用(演奏利用明細書)</vt:lpstr>
      <vt:lpstr>基本情報</vt:lpstr>
      <vt:lpstr>プログラム原稿</vt:lpstr>
      <vt:lpstr>'印刷(アナウンス原稿)'!Print_Area</vt:lpstr>
      <vt:lpstr>'印刷(演奏利用明細書)'!Print_Area</vt:lpstr>
      <vt:lpstr>'印刷(参加申込書・打楽器)'!Print_Area</vt:lpstr>
      <vt:lpstr>'印刷(参加申込書)'!Print_Area</vt:lpstr>
      <vt:lpstr>'手書き用(演奏利用明細書)'!Print_Area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柏村 新一</dc:creator>
  <cp:lastModifiedBy>Shinichi Kashiwamura</cp:lastModifiedBy>
  <cp:lastPrinted>2023-06-02T00:58:20Z</cp:lastPrinted>
  <dcterms:created xsi:type="dcterms:W3CDTF">2023-04-21T07:27:57Z</dcterms:created>
  <dcterms:modified xsi:type="dcterms:W3CDTF">2025-09-21T22:21:37Z</dcterms:modified>
</cp:coreProperties>
</file>